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1" windowWidth="11550" windowHeight="9675" tabRatio="936" activeTab="0"/>
  </bookViews>
  <sheets>
    <sheet name="Definizioni" sheetId="1" r:id="rId1"/>
    <sheet name="Disocc.Piemonte" sheetId="2" r:id="rId2"/>
    <sheet name="Disoccup.Piem trimestri" sheetId="3" r:id="rId3"/>
    <sheet name="Disocc.Eurostat" sheetId="4" r:id="rId4"/>
    <sheet name="Disocc.allargata" sheetId="5" r:id="rId5"/>
    <sheet name="Variaz. sul 2017" sheetId="6" r:id="rId6"/>
    <sheet name="Tassi disoccup" sheetId="7" r:id="rId7"/>
    <sheet name="Offerta TOT" sheetId="8" r:id="rId8"/>
    <sheet name="Offerta M" sheetId="9" r:id="rId9"/>
    <sheet name="Offerta F" sheetId="10" r:id="rId10"/>
    <sheet name="Azioni di ricerca" sheetId="11" r:id="rId11"/>
    <sheet name="Durata ricerca età" sheetId="12" r:id="rId12"/>
    <sheet name="Durata ricerca titolo" sheetId="13" r:id="rId13"/>
    <sheet name="Durata compos.%" sheetId="14" r:id="rId14"/>
  </sheets>
  <definedNames/>
  <calcPr fullCalcOnLoad="1"/>
</workbook>
</file>

<file path=xl/sharedStrings.xml><?xml version="1.0" encoding="utf-8"?>
<sst xmlns="http://schemas.openxmlformats.org/spreadsheetml/2006/main" count="1111" uniqueCount="258">
  <si>
    <t>P I E M O N T E</t>
  </si>
  <si>
    <t>Variazione interannuale</t>
  </si>
  <si>
    <t>UOMINI</t>
  </si>
  <si>
    <t>DONNE</t>
  </si>
  <si>
    <t>TOTALE</t>
  </si>
  <si>
    <t>M</t>
  </si>
  <si>
    <t>F</t>
  </si>
  <si>
    <t>di cui:</t>
  </si>
  <si>
    <t>TOT</t>
  </si>
  <si>
    <t xml:space="preserve"> v.ass.   val.%</t>
  </si>
  <si>
    <t xml:space="preserve"> Disoccupazione Eurostat</t>
  </si>
  <si>
    <t xml:space="preserve"> Senza esperienze di lavoro</t>
  </si>
  <si>
    <t xml:space="preserve"> Cercano lavoro non attivamente</t>
  </si>
  <si>
    <t xml:space="preserve"> Cercano lavoro attivamente</t>
  </si>
  <si>
    <t xml:space="preserve"> ma si dichiarano non disponibili</t>
  </si>
  <si>
    <t xml:space="preserve"> Disoccupazione allargata</t>
  </si>
  <si>
    <t>NOTA</t>
  </si>
  <si>
    <t xml:space="preserve"> La nuova serie delle rilevazioni ISTAT, avviata nel 2004, ha modificato alcune delle principali definizioni in uso</t>
  </si>
  <si>
    <t xml:space="preserve"> Si riportano qui di seguito le definizioni delle principali variabili</t>
  </si>
  <si>
    <r>
      <t xml:space="preserve">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</si>
  <si>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monetario o in natura;</t>
  </si>
  <si>
    <t xml:space="preserve">  − hanno svolto almeno un’ora di lavoro non retribuito nella ditta di un familiare nella quale collaborano abitualmente;</t>
  </si>
  <si>
    <t xml:space="preserve">  − sono assenti dal lavoro (ad esempio, per ferie o malattia). I dipendenti assenti dal lavoro sono considerati occupati </t>
  </si>
  <si>
    <t xml:space="preserve">     se l’assenza non supera tre mesi, oppure se durante l’assenza continuano a percepire almeno il 50% della </t>
  </si>
  <si>
    <t xml:space="preserve">     retribuzione. Gli indipendenti assenti dal lavoro, ad eccezione dei coadiuvanti familiari, sono considerati </t>
  </si>
  <si>
    <t xml:space="preserve">     occupati se, durante il periodo di assenza, mantengono l'attività. </t>
  </si>
  <si>
    <t>Disoccupazione</t>
  </si>
  <si>
    <t xml:space="preserve">  La disoccupazione ufficiale è quella riferita alle persone in cerca di occupazione secondo la definizione</t>
  </si>
  <si>
    <t xml:space="preserve">  internazionale, vale a dire con i criteri di disponibilità e di ricerca attiva del lavoro precisati qui di seguito:</t>
  </si>
  <si>
    <r>
      <t xml:space="preserve">Persone in cerca di occupazione: </t>
    </r>
    <r>
      <rPr>
        <sz val="10"/>
        <rFont val="Arial"/>
        <family val="2"/>
      </rPr>
      <t>persone non occupate tra 15 e 74 anni che:</t>
    </r>
  </si>
  <si>
    <t xml:space="preserve">  − hanno effettuato almeno un’azione attiva di ricerca di lavoro nei trenta giorni che precedono l’intervista e </t>
  </si>
  <si>
    <t xml:space="preserve">     sono disponibili a lavorare (o ad avviare un'attività autonoma) entro le due settimane successive all'intervista;</t>
  </si>
  <si>
    <t xml:space="preserve">  − oppure, inizieranno un lavoro entro tre mesi dalla data dell’intervista e sono disponibili a lavorare (o ad avviare </t>
  </si>
  <si>
    <t xml:space="preserve">     un’attività autonoma) entro le due settimane successive all’intervista, qualora fosse possibile anticipare</t>
  </si>
  <si>
    <t xml:space="preserve">     l’inizio del lavoro.</t>
  </si>
  <si>
    <t xml:space="preserve">  L'ISTAT però consente di misurare anche la disoccupazione potenziale, suddivisa in due categorie principali: </t>
  </si>
  <si>
    <t xml:space="preserve">  - i soggetti che, pur dichiarandosi in cerca di lavoro e con azioni di ricerca recenti, affermano di non essere disponibili </t>
  </si>
  <si>
    <t xml:space="preserve">    a lavorare entro le due settimane successive;</t>
  </si>
  <si>
    <t xml:space="preserve">   - i soggetti che, pur dichiarandosi in cerca di lavoro e disponibili, non hanno svolto azioni di ricerca negli ultimi 30</t>
  </si>
  <si>
    <t xml:space="preserve">  Queste due categorie appartengono ufficialmente alle non forze di lavoro, ma ricadono in una condizione particolare</t>
  </si>
  <si>
    <t xml:space="preserve">  per il fatto di aver dichiarato di essere alla ricerca di lavoro.</t>
  </si>
  <si>
    <t xml:space="preserve">  consente un'analisi più compiuta ed esauriente dei soggetti, che, a vario titolo e con modalità diverse, dichiarano</t>
  </si>
  <si>
    <t xml:space="preserve">  di essere alla ricerca di un'occupazione.</t>
  </si>
  <si>
    <t xml:space="preserve">Forze di Lavoro: </t>
  </si>
  <si>
    <t xml:space="preserve">   Occupati + persone in cerca di occupazione, come sopra individuati</t>
  </si>
  <si>
    <t xml:space="preserve">  Persone in condizione non professionale, cioè non classificate come occupate o in cerca di occupazione secondo le</t>
  </si>
  <si>
    <t xml:space="preserve">  definizioni prima riportate. Si possono suddividere in due sottoinsiemi:</t>
  </si>
  <si>
    <t xml:space="preserve">  - le Non Forze di Lavoro in età di lavoro (15-64 anni)</t>
  </si>
  <si>
    <t xml:space="preserve">  - le Non Forze di Lavoro non in età di lavoro, cioè i giovani con meno di 15 anni e gli anziani a partire da 65 anni di età,</t>
  </si>
  <si>
    <t xml:space="preserve">     ma al netto di coloro che in quest'ultima fascia di età sono classificati come occupati o in cerca di occupazione.</t>
  </si>
  <si>
    <t>Tasso di disoccupazione Eurostat:</t>
  </si>
  <si>
    <t>Tasso di disoccupazione allargato:</t>
  </si>
  <si>
    <r>
      <t xml:space="preserve">  Nelle tabelle seguenti i dati sulla disoccupazione ufficiale rientrano sotto la denominazione di "</t>
    </r>
    <r>
      <rPr>
        <b/>
        <sz val="10"/>
        <color indexed="8"/>
        <rFont val="Arial"/>
        <family val="2"/>
      </rPr>
      <t>Disoccupazione</t>
    </r>
  </si>
  <si>
    <r>
      <t xml:space="preserve">  Eurostat</t>
    </r>
    <r>
      <rPr>
        <sz val="10"/>
        <color indexed="8"/>
        <rFont val="Arial"/>
        <family val="2"/>
      </rPr>
      <t>", mentre l'insieme di questi soggetti più le due categorie di disoccupazione potenziale sopra citate</t>
    </r>
  </si>
  <si>
    <t>Condizione</t>
  </si>
  <si>
    <t xml:space="preserve">   Rapporto tra le persone in cerca di occupazione che rispondono ai criteri internazionali di classificazione (disponibilità</t>
  </si>
  <si>
    <t xml:space="preserve">   a lavorare entro due settimane e azioni di ricerca di lavoro negli ultimi 30 giorni) e le forze di lavoro (v. sopra).</t>
  </si>
  <si>
    <t xml:space="preserve">   Rapporto tra le persone in cerca di occupazione Eurostat + le due categorie di disoccupazione potenziale prima </t>
  </si>
  <si>
    <t xml:space="preserve">    giorni, ma più indietro nel tempo,  cioè negli ultimi sei mesi, o fino a due anni se l'attività di ricerca riguarda concorsi</t>
  </si>
  <si>
    <t xml:space="preserve">    pubblici o passa attraverso i Centri pubblici per l'Impiego.</t>
  </si>
  <si>
    <r>
      <t xml:space="preserve">  costituisce la "</t>
    </r>
    <r>
      <rPr>
        <b/>
        <sz val="10"/>
        <color indexed="8"/>
        <rFont val="Arial"/>
        <family val="2"/>
      </rPr>
      <t>Disoccupazione allargata</t>
    </r>
    <r>
      <rPr>
        <sz val="10"/>
        <color indexed="8"/>
        <rFont val="Arial"/>
        <family val="2"/>
      </rPr>
      <t xml:space="preserve">", che è un </t>
    </r>
    <r>
      <rPr>
        <u val="single"/>
        <sz val="10"/>
        <color indexed="8"/>
        <rFont val="Arial"/>
        <family val="2"/>
      </rPr>
      <t>aggregato non considerato dalla statistica ufficiale</t>
    </r>
    <r>
      <rPr>
        <sz val="10"/>
        <color indexed="8"/>
        <rFont val="Arial"/>
        <family val="2"/>
      </rPr>
      <t xml:space="preserve">, ma che </t>
    </r>
  </si>
  <si>
    <t>I trim</t>
  </si>
  <si>
    <t>II trim</t>
  </si>
  <si>
    <t>III trim</t>
  </si>
  <si>
    <t>IV trim</t>
  </si>
  <si>
    <r>
      <t xml:space="preserve">DISOCCUPAZIONE PER CONDIZIONE E GENERE </t>
    </r>
    <r>
      <rPr>
        <sz val="10"/>
        <rFont val="Arial"/>
        <family val="2"/>
      </rPr>
      <t>(x1000)</t>
    </r>
  </si>
  <si>
    <t xml:space="preserve">   Uomini</t>
  </si>
  <si>
    <t xml:space="preserve">     Donne </t>
  </si>
  <si>
    <t xml:space="preserve">   Totale</t>
  </si>
  <si>
    <t xml:space="preserve">  TOTALE</t>
  </si>
  <si>
    <t xml:space="preserve">  Disoccupati</t>
  </si>
  <si>
    <t xml:space="preserve">  Altri</t>
  </si>
  <si>
    <t xml:space="preserve">  15-24 anni</t>
  </si>
  <si>
    <t xml:space="preserve">  25-34 anni</t>
  </si>
  <si>
    <t xml:space="preserve">  35-49 anni</t>
  </si>
  <si>
    <t xml:space="preserve">  50 anni e oltre</t>
  </si>
  <si>
    <t xml:space="preserve">  Coniuge o convivente</t>
  </si>
  <si>
    <t xml:space="preserve">  Figlio</t>
  </si>
  <si>
    <t xml:space="preserve">  Celibe/Nubile</t>
  </si>
  <si>
    <t xml:space="preserve">  Coniugato/a</t>
  </si>
  <si>
    <t xml:space="preserve">  Separato/a o divorziato/a</t>
  </si>
  <si>
    <t xml:space="preserve">  Vedovo/a</t>
  </si>
  <si>
    <t xml:space="preserve">  Nessun titolo /lic.elementare</t>
  </si>
  <si>
    <t xml:space="preserve">  Scuola dell'obbligo</t>
  </si>
  <si>
    <t xml:space="preserve">  Qualifica professionale</t>
  </si>
  <si>
    <t xml:space="preserve">  Diploma</t>
  </si>
  <si>
    <t xml:space="preserve">  Formazione superiore</t>
  </si>
  <si>
    <r>
      <t xml:space="preserve">SECONDO VARIE MODALITA' </t>
    </r>
    <r>
      <rPr>
        <sz val="10"/>
        <rFont val="Arial"/>
        <family val="2"/>
      </rPr>
      <t>(x1000)</t>
    </r>
  </si>
  <si>
    <r>
      <t xml:space="preserve">SECONDO VARIE MODALITA'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DISTRIBUZIONE %</t>
    </r>
  </si>
  <si>
    <t>SECONDO VARIE MODALITA'</t>
  </si>
  <si>
    <t xml:space="preserve">  Persona di riferimento</t>
  </si>
  <si>
    <t>Ricerca non attiva
ma disponibili</t>
  </si>
  <si>
    <t>Ricerca  attiva,
ma non disponibili</t>
  </si>
  <si>
    <t>TOTALE
Disocc. allargata</t>
  </si>
  <si>
    <t>Occupati in cerca lavoro disponibili</t>
  </si>
  <si>
    <t>TOTALE
Offerta di lavoro</t>
  </si>
  <si>
    <t>Non forze di lavoro interess. a lavorare</t>
  </si>
  <si>
    <t xml:space="preserve">  Altro familiare</t>
  </si>
  <si>
    <t>OFFERTA DI LAVORO ESPLICITA E POTENZIALE PER CONDIZIONE E VARIE MODALITA'</t>
  </si>
  <si>
    <t>TOTALE  -  DISTRIBUZIONE PERCENTUALE</t>
  </si>
  <si>
    <t>INCIDENZA PERCENTUALE COMPONENTE FEMMINILE</t>
  </si>
  <si>
    <r>
      <t xml:space="preserve">OFFERTA DI LAVORO ESPLICITA E POTENZIALE PER CONDIZIONE E VARIE MODALITA' </t>
    </r>
    <r>
      <rPr>
        <sz val="10"/>
        <rFont val="Arial"/>
        <family val="2"/>
      </rPr>
      <t>(x1000)</t>
    </r>
  </si>
  <si>
    <r>
      <t>Con ricerca attiva (</t>
    </r>
    <r>
      <rPr>
        <b/>
        <sz val="10"/>
        <rFont val="Arial"/>
        <family val="2"/>
      </rPr>
      <t>Disocc. Eurostat</t>
    </r>
    <r>
      <rPr>
        <sz val="10"/>
        <rFont val="Arial"/>
        <family val="0"/>
      </rPr>
      <t>)</t>
    </r>
  </si>
  <si>
    <t xml:space="preserve">DISOCCUPAZIONE EUROSTAT PER GENERE, </t>
  </si>
  <si>
    <t xml:space="preserve">DISOCCUPAZIONE ALLARGATA PER GENERE, </t>
  </si>
  <si>
    <t xml:space="preserve">    Donne </t>
  </si>
  <si>
    <t xml:space="preserve">  Totale</t>
  </si>
  <si>
    <t>PIEMONTE</t>
  </si>
  <si>
    <t xml:space="preserve">   Donne </t>
  </si>
  <si>
    <t xml:space="preserve"> Totale</t>
  </si>
  <si>
    <r>
      <t xml:space="preserve">DISOCCUPAZIONE EUROSTAT PER GENERE E VARIE MODALITA' </t>
    </r>
    <r>
      <rPr>
        <sz val="10"/>
        <rFont val="Arial"/>
        <family val="2"/>
      </rPr>
      <t>(x1000)</t>
    </r>
  </si>
  <si>
    <t xml:space="preserve">  Nessun titolo /lic.elem.</t>
  </si>
  <si>
    <t xml:space="preserve">  Cerca prima occupaz.</t>
  </si>
  <si>
    <r>
      <t xml:space="preserve">DISOCCUPAZ. ALLARGATA PER GENERE E VARIE MODALITA' </t>
    </r>
    <r>
      <rPr>
        <sz val="10"/>
        <rFont val="Arial"/>
        <family val="2"/>
      </rPr>
      <t>(x1000)</t>
    </r>
  </si>
  <si>
    <t xml:space="preserve">TASSI DI DISOCCUPAZIONE EUROSTAT PER GENERE, </t>
  </si>
  <si>
    <t>TASSI DI DISOCCUPAZIONE ALLARGATA PER GENERE,</t>
  </si>
  <si>
    <t xml:space="preserve">   segnalate (non attivi disponibili e attivi non disponibili) e le forze di lavoro + la disoccupazione potenziale</t>
  </si>
  <si>
    <t>Uomini</t>
  </si>
  <si>
    <t>Donne</t>
  </si>
  <si>
    <t>15-24 anni</t>
  </si>
  <si>
    <t>25-34 anni</t>
  </si>
  <si>
    <t>35-49 anni</t>
  </si>
  <si>
    <t>50 anni e oltre</t>
  </si>
  <si>
    <t>Nessun titolo / 
lic.elementare</t>
  </si>
  <si>
    <t>Scuola
dell'obbligo</t>
  </si>
  <si>
    <t>Qualifica</t>
  </si>
  <si>
    <t>Diploma</t>
  </si>
  <si>
    <t>Formazione
superiore</t>
  </si>
  <si>
    <t xml:space="preserve"> Contatti con CpI per lavoro</t>
  </si>
  <si>
    <t xml:space="preserve"> Contatti con Agenzia privata</t>
  </si>
  <si>
    <t xml:space="preserve"> Colloquio o selezione di lavoro</t>
  </si>
  <si>
    <t xml:space="preserve"> Concorso pubblico - prove</t>
  </si>
  <si>
    <t xml:space="preserve"> Concorso pubblico - domanda</t>
  </si>
  <si>
    <t xml:space="preserve"> Esame offerte lavoro su giornali</t>
  </si>
  <si>
    <t xml:space="preserve"> Inserzioni o risposta ad inserzioni</t>
  </si>
  <si>
    <t xml:space="preserve"> Domande di lavoro/invio curriculum</t>
  </si>
  <si>
    <t xml:space="preserve"> Intervento parenti, amici, conoscenti</t>
  </si>
  <si>
    <t xml:space="preserve"> Ricerca su Internet</t>
  </si>
  <si>
    <t xml:space="preserve"> Ricerca locali/terreni per lav.autonomo</t>
  </si>
  <si>
    <t xml:space="preserve"> Pratiche per lavoro autonomo</t>
  </si>
  <si>
    <t xml:space="preserve"> Altre azioni di ricerca</t>
  </si>
  <si>
    <t>AZIONI DI RICERCA DI LAVORO PER GENERE, CLASSE DI ETA' E TITOLO DI STUDIO</t>
  </si>
  <si>
    <t>INCIDENZA % SUL TOTALE DELLE PERSONE CON AZIONI DI RICERCA</t>
  </si>
  <si>
    <t>Azioni di ricerca di lavoro</t>
  </si>
  <si>
    <t xml:space="preserve"> Nella tabella riepilogativa sull'attività di ricerca le azioni riportate sono quelle considerate nel questionario ISTAT, nel</t>
  </si>
  <si>
    <t xml:space="preserve"> quale ogni modalità di ricerca di lavoro rappresenta un quesito (es.: "Nelle 4 settimane dal … al …ha sostenuto un </t>
  </si>
  <si>
    <t xml:space="preserve"> colloquio di lavoro, una selezione presso privati ?"), a cui l'intervistato deve rispondere "Si" o "No".</t>
  </si>
  <si>
    <t xml:space="preserve"> Ovviamente è possibile, anzi probabile, che il soggetto risponda "Sì" in più casi, quindi il totale dei valori riferiti ad ogni</t>
  </si>
  <si>
    <t xml:space="preserve"> azione non corrisponde al numero di persone in cerca di occupazione, ma al volume complessivo di azioni di ricerca</t>
  </si>
  <si>
    <t xml:space="preserve"> da loro effettuate,  Questo dato, rapportato al numero di rispondenti, consente di calcolare il numero medio di azioni,</t>
  </si>
  <si>
    <t xml:space="preserve"> che costituisce un indice di intensità di ricerca, che tende a segmentarsi in relazione alle variabili in esame: questo è</t>
  </si>
  <si>
    <t xml:space="preserve"> Nella tabella con i valori percentuali si è calcolato per ogni cella il rapporto tra numero di persone che hanno dichiarato</t>
  </si>
  <si>
    <t xml:space="preserve"> di avere fatto a ricorso nell'ultimo mese a quella modalità e il totale dei rispondenti, in modo da operare raffronti</t>
  </si>
  <si>
    <t xml:space="preserve">  Alle categorie citate, per completare il quadro dell'offerta di lavoro esplicita e potenziale, si aggiungono gli</t>
  </si>
  <si>
    <t xml:space="preserve">  occupati in cerca di lavoro, che operano sul mercato in concorrenza con i disoccupati; nelle tabelle si riporta il solo</t>
  </si>
  <si>
    <t xml:space="preserve">  dato degli occupati in cerca di lavoro che si dichiarano disponibili a lavorare</t>
  </si>
  <si>
    <t xml:space="preserve">  Nel quadro statistico che ricostruisce l'offerta di lavoro si riporta, infine, nell'ultima colonna, il dato delle non forze di</t>
  </si>
  <si>
    <t xml:space="preserve">  Le Non Forze di Lavoro in età di lavoro sono a loro volta ripartite nelle due categorie riconducibili al concetto di </t>
  </si>
  <si>
    <t xml:space="preserve">  "Disoccupazione potenziale" (v. sopra), che cioè risultano in cerca di lavoro, ma non rientrano nella definizione</t>
  </si>
  <si>
    <t xml:space="preserve">  internazionale di persona in cerca di occupazione, e nella popolazione inattiva vera e propria, vale a dire tutti coloro</t>
  </si>
  <si>
    <t xml:space="preserve">  che non dichiarano di essere occupati o in cerca di lavoro, fra i quali si distingue il nucleo di coloro che, pur non</t>
  </si>
  <si>
    <t xml:space="preserve">  affermando di essere alla ricerca di un impiego, manifestano un interesse a lavorare se venissero meno i vincoli</t>
  </si>
  <si>
    <t xml:space="preserve">  che al momento li condizionano (Non Forze di Lavoro disponibili).</t>
  </si>
  <si>
    <t>Non Forze di Lavoro</t>
  </si>
  <si>
    <t>Classe di età              Durata della ricerca</t>
  </si>
  <si>
    <t xml:space="preserve">  v.ass. val.%</t>
  </si>
  <si>
    <t xml:space="preserve"> 15-24 ANNI</t>
  </si>
  <si>
    <t xml:space="preserve">  6-11 mesi</t>
  </si>
  <si>
    <t xml:space="preserve">  Inf.non disponib.</t>
  </si>
  <si>
    <t xml:space="preserve"> 25-34 ANNI</t>
  </si>
  <si>
    <t xml:space="preserve"> 35 ANNI E OLTRE</t>
  </si>
  <si>
    <t xml:space="preserve">  0-5 mesi</t>
  </si>
  <si>
    <t xml:space="preserve"> 12-23 mesi</t>
  </si>
  <si>
    <t xml:space="preserve"> 24 mesi e oltre</t>
  </si>
  <si>
    <t>FINO ALL'OBBLIGO</t>
  </si>
  <si>
    <t>QUALIF. E DIPLOMA</t>
  </si>
  <si>
    <t>FORMAZ. SUPER.</t>
  </si>
  <si>
    <t xml:space="preserve"> Numero medio canali di ricerca esperiti</t>
  </si>
  <si>
    <t xml:space="preserve">  Cittadini stranieri</t>
  </si>
  <si>
    <t xml:space="preserve">  Cittadini italiani</t>
  </si>
  <si>
    <t>Dato</t>
  </si>
  <si>
    <t>non</t>
  </si>
  <si>
    <t>disponibile</t>
  </si>
  <si>
    <t xml:space="preserve"> Cittadini stranieri</t>
  </si>
  <si>
    <t xml:space="preserve"> Cittadini italiani</t>
  </si>
  <si>
    <t>di cui:
stranieri</t>
  </si>
  <si>
    <t xml:space="preserve">  24 mesi e oltre</t>
  </si>
  <si>
    <t xml:space="preserve">  12-23 mesi</t>
  </si>
  <si>
    <t xml:space="preserve"> 6-11 mesi</t>
  </si>
  <si>
    <t>12-23 mesi</t>
  </si>
  <si>
    <t>24 mesi
e oltre</t>
  </si>
  <si>
    <t>25-34 a.</t>
  </si>
  <si>
    <t>15-24 a.</t>
  </si>
  <si>
    <t>PERSONE IN CERCA DI OCCUPAZIONE</t>
  </si>
  <si>
    <t>PER GENERE, CLASSE DI ETA' E TITOLO DI STUDIO</t>
  </si>
  <si>
    <t>Genere</t>
  </si>
  <si>
    <t>Fino all'obbligo</t>
  </si>
  <si>
    <t>Qualifica e diploma</t>
  </si>
  <si>
    <t>Formaz. superiore</t>
  </si>
  <si>
    <t>CLASSE DI ETA'</t>
  </si>
  <si>
    <t>TITOLO DI STUDIO</t>
  </si>
  <si>
    <t>0-5 
mesi</t>
  </si>
  <si>
    <r>
      <t xml:space="preserve">PIEMONTE  -  DISOCCUPAZIONE PER CONDIZIONE E GENERE </t>
    </r>
    <r>
      <rPr>
        <sz val="10"/>
        <rFont val="Arial"/>
        <family val="2"/>
      </rPr>
      <t>(x1000)</t>
    </r>
  </si>
  <si>
    <t xml:space="preserve"> più elevato fra gli uomini e fra i giovani, e tende a crescere all'aumentare del livello di istruzione.</t>
  </si>
  <si>
    <t xml:space="preserve"> omogenei.</t>
  </si>
  <si>
    <t xml:space="preserve">    "Allargato"</t>
  </si>
  <si>
    <r>
      <rPr>
        <b/>
        <sz val="10"/>
        <color indexed="10"/>
        <rFont val="Arial"/>
        <family val="2"/>
      </rPr>
      <t>UOMINI</t>
    </r>
    <r>
      <rPr>
        <b/>
        <sz val="10"/>
        <rFont val="Arial"/>
        <family val="0"/>
      </rPr>
      <t xml:space="preserve">  -  VALORI ASSOLUTI</t>
    </r>
  </si>
  <si>
    <r>
      <rPr>
        <b/>
        <sz val="10"/>
        <color indexed="10"/>
        <rFont val="Arial"/>
        <family val="2"/>
      </rPr>
      <t>TOTALE</t>
    </r>
    <r>
      <rPr>
        <b/>
        <sz val="10"/>
        <rFont val="Arial"/>
        <family val="0"/>
      </rPr>
      <t xml:space="preserve">  -  VALORI ASSOLUTI</t>
    </r>
  </si>
  <si>
    <r>
      <rPr>
        <b/>
        <sz val="10"/>
        <color indexed="10"/>
        <rFont val="Arial"/>
        <family val="2"/>
      </rPr>
      <t>UOMINI</t>
    </r>
    <r>
      <rPr>
        <b/>
        <sz val="10"/>
        <rFont val="Arial"/>
        <family val="0"/>
      </rPr>
      <t xml:space="preserve">  -  DISTRIBUZIONE PERCENTUALE</t>
    </r>
  </si>
  <si>
    <r>
      <rPr>
        <b/>
        <sz val="10"/>
        <color indexed="10"/>
        <rFont val="Arial"/>
        <family val="2"/>
      </rPr>
      <t>DONNE</t>
    </r>
    <r>
      <rPr>
        <b/>
        <sz val="10"/>
        <rFont val="Arial"/>
        <family val="0"/>
      </rPr>
      <t xml:space="preserve">  -  VALORI ASSOLUTI</t>
    </r>
  </si>
  <si>
    <r>
      <rPr>
        <b/>
        <sz val="10"/>
        <color indexed="10"/>
        <rFont val="Arial"/>
        <family val="2"/>
      </rPr>
      <t>DONNE</t>
    </r>
    <r>
      <rPr>
        <b/>
        <sz val="10"/>
        <rFont val="Arial"/>
        <family val="0"/>
      </rPr>
      <t xml:space="preserve">  -  DISTRIBUZIONE PERCENTUALE</t>
    </r>
  </si>
  <si>
    <t xml:space="preserve"> Inf.non disponibile</t>
  </si>
  <si>
    <t xml:space="preserve">  Cittadine straniere</t>
  </si>
  <si>
    <t xml:space="preserve">  Cittadine italiane</t>
  </si>
  <si>
    <t xml:space="preserve"> Ex occupati</t>
  </si>
  <si>
    <t xml:space="preserve"> Ex inattivi</t>
  </si>
  <si>
    <t xml:space="preserve">     Standard</t>
  </si>
  <si>
    <t xml:space="preserve"> Disoccupazione standard</t>
  </si>
  <si>
    <t xml:space="preserve">  Ex occupati</t>
  </si>
  <si>
    <t xml:space="preserve">  Senza esperienze lavorative</t>
  </si>
  <si>
    <t xml:space="preserve">  Ex inattivi</t>
  </si>
  <si>
    <r>
      <t>Con ricerca attiva (</t>
    </r>
    <r>
      <rPr>
        <b/>
        <sz val="10"/>
        <rFont val="Arial"/>
        <family val="2"/>
      </rPr>
      <t>Disocc. standard</t>
    </r>
    <r>
      <rPr>
        <sz val="10"/>
        <rFont val="Arial"/>
        <family val="0"/>
      </rPr>
      <t>)</t>
    </r>
  </si>
  <si>
    <t>PIEMONTE - MEDIA 2018</t>
  </si>
  <si>
    <t>ANDAMENTO 2018 SU BASE TRIMESTRALE</t>
  </si>
  <si>
    <t>Media 2018</t>
  </si>
  <si>
    <t>Variaz.assol. sul 2017</t>
  </si>
  <si>
    <t>VARIAZIONE IN PUNTI % SUL 2017</t>
  </si>
  <si>
    <t>TOTALE  -  VARIAZIONI ASSOLUTE SUL 2017</t>
  </si>
  <si>
    <r>
      <rPr>
        <b/>
        <sz val="10"/>
        <color indexed="10"/>
        <rFont val="Arial"/>
        <family val="2"/>
      </rPr>
      <t>DONNE</t>
    </r>
    <r>
      <rPr>
        <b/>
        <sz val="10"/>
        <rFont val="Arial"/>
        <family val="2"/>
      </rPr>
      <t xml:space="preserve">  -  VARIAZIONI ASSOLUTE SUL 2017</t>
    </r>
  </si>
  <si>
    <t>PIEMONTE - MEDIA 2018 - PERSONE IN CERCA DI OCCUPAZIONE</t>
  </si>
  <si>
    <t>Media 2017</t>
  </si>
  <si>
    <t>&gt; 35 a.</t>
  </si>
  <si>
    <r>
      <rPr>
        <b/>
        <sz val="10"/>
        <color indexed="10"/>
        <rFont val="Arial"/>
        <family val="2"/>
      </rPr>
      <t>UOMINI</t>
    </r>
    <r>
      <rPr>
        <b/>
        <sz val="10"/>
        <rFont val="Arial"/>
        <family val="2"/>
      </rPr>
      <t xml:space="preserve">  -  VARIAZIONI ASSOLUTE SUL 2017</t>
    </r>
  </si>
  <si>
    <t>Variazione in punti percentuali</t>
  </si>
  <si>
    <t xml:space="preserve"> Tasso di disoccupazione</t>
  </si>
  <si>
    <t>VARIAZIONI INTERANNUALI 2017-2018 SU BASE TRIMESTRALE</t>
  </si>
  <si>
    <t>Elaborazione Regione Piemonte - Settore Politiche del Lavoro su dati ISTAT</t>
  </si>
  <si>
    <t xml:space="preserve">  Nessun titolo / Lic.element.</t>
  </si>
  <si>
    <t xml:space="preserve">  Uomini</t>
  </si>
  <si>
    <t>Elaborazione Regione Piemonte - 
Settore Politiche del Lavoro su dati ISTAT</t>
  </si>
  <si>
    <r>
      <t xml:space="preserve">DISOCCUPATI PER GENERE, CLASSE DI ETA' E DURATA DELLA RICERCA </t>
    </r>
    <r>
      <rPr>
        <sz val="10"/>
        <rFont val="Arial"/>
        <family val="2"/>
      </rPr>
      <t>(x1000)</t>
    </r>
  </si>
  <si>
    <r>
      <t xml:space="preserve">PIEMONTE - MEDIA </t>
    </r>
    <r>
      <rPr>
        <b/>
        <sz val="10"/>
        <color indexed="10"/>
        <rFont val="Arial"/>
        <family val="2"/>
      </rPr>
      <t>2018</t>
    </r>
  </si>
  <si>
    <r>
      <t xml:space="preserve">PIEMONTE - MEDIA </t>
    </r>
    <r>
      <rPr>
        <b/>
        <sz val="10"/>
        <color indexed="10"/>
        <rFont val="Arial"/>
        <family val="2"/>
      </rPr>
      <t>2017</t>
    </r>
  </si>
  <si>
    <t xml:space="preserve"> Numero rispondenti</t>
  </si>
  <si>
    <r>
      <t xml:space="preserve">DISOCCUPATI PER GENERE, TITOLO DI STUDIO E DURATA DELLA RICERCA </t>
    </r>
    <r>
      <rPr>
        <sz val="10"/>
        <rFont val="Arial"/>
        <family val="2"/>
      </rPr>
      <t>(x1000)</t>
    </r>
  </si>
  <si>
    <t>COMPOSIZIONE % PER DURATA DELLA RICERCA DI LAVORO</t>
  </si>
  <si>
    <r>
      <t xml:space="preserve">AZIONI DI RICERCA DI LAVORO PER GENERE, CITTADINANZA, CLASSE DI ETA' E TITOLO DI STUDIO </t>
    </r>
    <r>
      <rPr>
        <sz val="10"/>
        <rFont val="Arial"/>
        <family val="2"/>
      </rPr>
      <t>(x1000)</t>
    </r>
  </si>
  <si>
    <t xml:space="preserve">    15-24 anni</t>
  </si>
  <si>
    <t xml:space="preserve">    25-34 anni</t>
  </si>
  <si>
    <t xml:space="preserve">    35 anni e oltre</t>
  </si>
  <si>
    <t xml:space="preserve">    15-29 anni</t>
  </si>
  <si>
    <t xml:space="preserve">  lavoro disponibili (v. oltre) che si dichiarano interessate a lavorare anche se al momento attuale non sono alla ricerca </t>
  </si>
  <si>
    <t xml:space="preserve">  di lavoro, che è un sottoinsieme collocato alle spalle, per così dire, dell'offerta di lavoro, ma che potrebbe emergere </t>
  </si>
  <si>
    <t xml:space="preserve">  sul mercato a certe condizioni, e di cui appare utile conoscere la consistenza.</t>
  </si>
  <si>
    <t xml:space="preserve"> Nelle tabelle le variazioni sono calcolate su valori non arrotondati, per cui possono risultare alcuni scostamenti,</t>
  </si>
  <si>
    <t xml:space="preserve"> dell'ordine di 1.000 unità, rispetto al saldo calcolato su valori non arrotondati, come compaiono nelle celle.</t>
  </si>
  <si>
    <t xml:space="preserve"> Le variazioni inferiori alle 2.000 unità si considerano non significative, per cui non si riporta nelle celle il relativo</t>
  </si>
  <si>
    <t xml:space="preserve"> valore percentuale.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</si>
</sst>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&quot;L.&quot;\ * #,##0_ ;_ &quot;L.&quot;\ * \-#,##0_ ;_ &quot;L.&quot;\ * &quot;-&quot;_ ;_ @_ "/>
    <numFmt numFmtId="173" formatCode="_ * #,##0_ ;_ * \-#,##0_ ;_ * &quot;-&quot;_ ;_ @_ "/>
    <numFmt numFmtId="174" formatCode="_ &quot;L.&quot;\ * #,##0.00_ ;_ &quot;L.&quot;\ * \-#,##0.00_ ;_ &quot;L.&quot;\ * &quot;-&quot;??_ ;_ @_ "/>
    <numFmt numFmtId="175" formatCode="_ * #,##0.00_ ;_ * \-#,##0.00_ ;_ * &quot;-&quot;??_ ;_ @_ "/>
    <numFmt numFmtId="176" formatCode="0.0"/>
    <numFmt numFmtId="177" formatCode="#,##0_ ;\-#,##0\ "/>
    <numFmt numFmtId="178" formatCode="0.0_ ;\-0.0\ "/>
    <numFmt numFmtId="179" formatCode="0_ ;\-0\ "/>
    <numFmt numFmtId="180" formatCode="_-* #,##0.0_-;\-* #,##0.0_-;_-* &quot;-&quot;?_-;_-@_-"/>
    <numFmt numFmtId="181" formatCode="0.00_ ;\-0.00\ "/>
    <numFmt numFmtId="182" formatCode="0_ ;[Red]\-0\ "/>
    <numFmt numFmtId="183" formatCode="0.0_ ;[Red]\-0.0\ "/>
    <numFmt numFmtId="184" formatCode="#,##0_ ;[Red]\-#,##0\ "/>
    <numFmt numFmtId="185" formatCode="_ * #,##0_ ;_ * \-#,##0_ ;_ * &quot;-&quot;??_ ;_ @_ "/>
    <numFmt numFmtId="186" formatCode="_-* #,##0.0\ _€_-;\-* #,##0.0\ _€_-;_-* &quot;-&quot;?\ _€_-;_-@_-"/>
    <numFmt numFmtId="187" formatCode="#,##0.0_ ;\-#,##0.0\ "/>
    <numFmt numFmtId="188" formatCode="0.0;[Red]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1.5"/>
      <color indexed="8"/>
      <name val="TimesNewRoman,Italic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78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179" fontId="1" fillId="0" borderId="0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179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3" fontId="0" fillId="0" borderId="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0" xfId="0" applyNumberFormat="1" applyFont="1" applyBorder="1" applyAlignment="1" quotePrefix="1">
      <alignment horizontal="center"/>
    </xf>
    <xf numFmtId="0" fontId="0" fillId="0" borderId="30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1" fillId="0" borderId="33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left"/>
    </xf>
    <xf numFmtId="179" fontId="1" fillId="0" borderId="14" xfId="0" applyNumberFormat="1" applyFont="1" applyBorder="1" applyAlignment="1">
      <alignment/>
    </xf>
    <xf numFmtId="179" fontId="0" fillId="0" borderId="0" xfId="0" applyNumberFormat="1" applyAlignment="1">
      <alignment/>
    </xf>
    <xf numFmtId="178" fontId="1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5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36" xfId="0" applyFont="1" applyBorder="1" applyAlignment="1">
      <alignment/>
    </xf>
    <xf numFmtId="179" fontId="1" fillId="0" borderId="36" xfId="0" applyNumberFormat="1" applyFont="1" applyBorder="1" applyAlignment="1">
      <alignment/>
    </xf>
    <xf numFmtId="179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 quotePrefix="1">
      <alignment horizontal="center"/>
    </xf>
    <xf numFmtId="0" fontId="0" fillId="0" borderId="37" xfId="0" applyFont="1" applyBorder="1" applyAlignment="1">
      <alignment/>
    </xf>
    <xf numFmtId="178" fontId="1" fillId="0" borderId="36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179" fontId="1" fillId="0" borderId="38" xfId="0" applyNumberFormat="1" applyFont="1" applyBorder="1" applyAlignment="1">
      <alignment/>
    </xf>
    <xf numFmtId="17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Continuous" vertical="top"/>
    </xf>
    <xf numFmtId="0" fontId="1" fillId="0" borderId="29" xfId="0" applyFont="1" applyBorder="1" applyAlignment="1">
      <alignment horizontal="centerContinuous"/>
    </xf>
    <xf numFmtId="0" fontId="0" fillId="0" borderId="38" xfId="0" applyBorder="1" applyAlignment="1">
      <alignment horizontal="center"/>
    </xf>
    <xf numFmtId="0" fontId="1" fillId="0" borderId="41" xfId="0" applyFont="1" applyBorder="1" applyAlignment="1">
      <alignment horizontal="centerContinuous" vertical="top"/>
    </xf>
    <xf numFmtId="0" fontId="3" fillId="0" borderId="42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14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 textRotation="90" wrapText="1"/>
    </xf>
    <xf numFmtId="0" fontId="0" fillId="0" borderId="15" xfId="0" applyFont="1" applyBorder="1" applyAlignment="1">
      <alignment horizontal="right" textRotation="90" wrapText="1"/>
    </xf>
    <xf numFmtId="0" fontId="0" fillId="0" borderId="35" xfId="0" applyBorder="1" applyAlignment="1">
      <alignment horizontal="right" textRotation="90" wrapText="1"/>
    </xf>
    <xf numFmtId="0" fontId="0" fillId="0" borderId="15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79" fontId="1" fillId="0" borderId="27" xfId="0" applyNumberFormat="1" applyFont="1" applyBorder="1" applyAlignment="1">
      <alignment/>
    </xf>
    <xf numFmtId="179" fontId="0" fillId="0" borderId="27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36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0" fontId="0" fillId="0" borderId="43" xfId="0" applyBorder="1" applyAlignment="1">
      <alignment horizontal="right" vertical="center" textRotation="90" wrapText="1"/>
    </xf>
    <xf numFmtId="0" fontId="0" fillId="0" borderId="35" xfId="0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29" xfId="0" applyNumberFormat="1" applyFont="1" applyBorder="1" applyAlignment="1">
      <alignment/>
    </xf>
    <xf numFmtId="183" fontId="0" fillId="0" borderId="33" xfId="0" applyNumberFormat="1" applyFont="1" applyBorder="1" applyAlignment="1">
      <alignment/>
    </xf>
    <xf numFmtId="183" fontId="1" fillId="0" borderId="27" xfId="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Continuous"/>
    </xf>
    <xf numFmtId="179" fontId="2" fillId="0" borderId="0" xfId="0" applyNumberFormat="1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center"/>
    </xf>
    <xf numFmtId="178" fontId="0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 vertical="top"/>
    </xf>
    <xf numFmtId="178" fontId="0" fillId="0" borderId="14" xfId="0" applyNumberFormat="1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Continuous"/>
    </xf>
    <xf numFmtId="178" fontId="1" fillId="0" borderId="25" xfId="0" applyNumberFormat="1" applyFont="1" applyBorder="1" applyAlignment="1">
      <alignment horizontal="centerContinuous" vertical="center" wrapText="1"/>
    </xf>
    <xf numFmtId="0" fontId="11" fillId="0" borderId="44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5" xfId="0" applyFont="1" applyBorder="1" applyAlignment="1">
      <alignment horizontal="center" vertical="center"/>
    </xf>
    <xf numFmtId="169" fontId="0" fillId="0" borderId="46" xfId="0" applyNumberFormat="1" applyFont="1" applyBorder="1" applyAlignment="1">
      <alignment/>
    </xf>
    <xf numFmtId="169" fontId="0" fillId="0" borderId="47" xfId="0" applyNumberFormat="1" applyFont="1" applyBorder="1" applyAlignment="1">
      <alignment vertical="top"/>
    </xf>
    <xf numFmtId="169" fontId="0" fillId="0" borderId="48" xfId="0" applyNumberFormat="1" applyFont="1" applyBorder="1" applyAlignment="1">
      <alignment/>
    </xf>
    <xf numFmtId="169" fontId="0" fillId="0" borderId="46" xfId="0" applyNumberFormat="1" applyFont="1" applyBorder="1" applyAlignment="1">
      <alignment vertical="top"/>
    </xf>
    <xf numFmtId="0" fontId="0" fillId="0" borderId="43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centerContinuous"/>
    </xf>
    <xf numFmtId="177" fontId="0" fillId="0" borderId="0" xfId="0" applyNumberFormat="1" applyFont="1" applyBorder="1" applyAlignment="1">
      <alignment/>
    </xf>
    <xf numFmtId="0" fontId="1" fillId="0" borderId="10" xfId="49" applyFont="1" applyBorder="1" applyAlignment="1">
      <alignment horizontal="centerContinuous"/>
      <protection/>
    </xf>
    <xf numFmtId="0" fontId="1" fillId="0" borderId="11" xfId="49" applyFont="1" applyBorder="1" applyAlignment="1">
      <alignment horizontal="centerContinuous"/>
      <protection/>
    </xf>
    <xf numFmtId="0" fontId="1" fillId="0" borderId="12" xfId="49" applyFont="1" applyBorder="1" applyAlignment="1">
      <alignment horizontal="centerContinuous"/>
      <protection/>
    </xf>
    <xf numFmtId="0" fontId="0" fillId="0" borderId="0" xfId="49">
      <alignment/>
      <protection/>
    </xf>
    <xf numFmtId="0" fontId="1" fillId="0" borderId="13" xfId="49" applyFont="1" applyBorder="1" applyAlignment="1">
      <alignment horizontal="centerContinuous" vertical="top"/>
      <protection/>
    </xf>
    <xf numFmtId="0" fontId="1" fillId="0" borderId="0" xfId="49" applyFont="1" applyBorder="1" applyAlignment="1">
      <alignment horizontal="centerContinuous"/>
      <protection/>
    </xf>
    <xf numFmtId="0" fontId="1" fillId="0" borderId="33" xfId="49" applyFont="1" applyBorder="1" applyAlignment="1">
      <alignment horizontal="centerContinuous"/>
      <protection/>
    </xf>
    <xf numFmtId="0" fontId="0" fillId="0" borderId="15" xfId="49" applyBorder="1" applyAlignment="1">
      <alignment horizontal="center"/>
      <protection/>
    </xf>
    <xf numFmtId="0" fontId="0" fillId="0" borderId="16" xfId="49" applyBorder="1" applyAlignment="1">
      <alignment horizontal="center"/>
      <protection/>
    </xf>
    <xf numFmtId="0" fontId="0" fillId="0" borderId="25" xfId="49" applyBorder="1" applyAlignment="1">
      <alignment horizontal="center"/>
      <protection/>
    </xf>
    <xf numFmtId="0" fontId="0" fillId="0" borderId="18" xfId="49" applyBorder="1">
      <alignment/>
      <protection/>
    </xf>
    <xf numFmtId="0" fontId="0" fillId="0" borderId="19" xfId="49" applyBorder="1">
      <alignment/>
      <protection/>
    </xf>
    <xf numFmtId="0" fontId="0" fillId="0" borderId="49" xfId="49" applyBorder="1">
      <alignment/>
      <protection/>
    </xf>
    <xf numFmtId="0" fontId="0" fillId="0" borderId="20" xfId="49" applyBorder="1">
      <alignment/>
      <protection/>
    </xf>
    <xf numFmtId="0" fontId="1" fillId="0" borderId="17" xfId="49" applyFont="1" applyBorder="1" applyAlignment="1" quotePrefix="1">
      <alignment horizontal="left"/>
      <protection/>
    </xf>
    <xf numFmtId="177" fontId="1" fillId="0" borderId="0" xfId="49" applyNumberFormat="1" applyFont="1" applyBorder="1">
      <alignment/>
      <protection/>
    </xf>
    <xf numFmtId="177" fontId="1" fillId="0" borderId="26" xfId="49" applyNumberFormat="1" applyFont="1" applyBorder="1">
      <alignment/>
      <protection/>
    </xf>
    <xf numFmtId="177" fontId="1" fillId="0" borderId="14" xfId="49" applyNumberFormat="1" applyFont="1" applyBorder="1">
      <alignment/>
      <protection/>
    </xf>
    <xf numFmtId="0" fontId="0" fillId="0" borderId="17" xfId="49" applyFont="1" applyBorder="1" applyAlignment="1">
      <alignment horizontal="center"/>
      <protection/>
    </xf>
    <xf numFmtId="177" fontId="0" fillId="0" borderId="0" xfId="49" applyNumberFormat="1" applyBorder="1">
      <alignment/>
      <protection/>
    </xf>
    <xf numFmtId="177" fontId="0" fillId="0" borderId="26" xfId="49" applyNumberFormat="1" applyBorder="1">
      <alignment/>
      <protection/>
    </xf>
    <xf numFmtId="177" fontId="0" fillId="0" borderId="14" xfId="49" applyNumberFormat="1" applyBorder="1">
      <alignment/>
      <protection/>
    </xf>
    <xf numFmtId="0" fontId="0" fillId="0" borderId="17" xfId="49" applyFont="1" applyBorder="1">
      <alignment/>
      <protection/>
    </xf>
    <xf numFmtId="0" fontId="0" fillId="0" borderId="23" xfId="49" applyFont="1" applyBorder="1">
      <alignment/>
      <protection/>
    </xf>
    <xf numFmtId="177" fontId="0" fillId="0" borderId="50" xfId="49" applyNumberFormat="1" applyBorder="1">
      <alignment/>
      <protection/>
    </xf>
    <xf numFmtId="177" fontId="0" fillId="0" borderId="29" xfId="49" applyNumberFormat="1" applyBorder="1">
      <alignment/>
      <protection/>
    </xf>
    <xf numFmtId="177" fontId="0" fillId="0" borderId="51" xfId="49" applyNumberFormat="1" applyBorder="1">
      <alignment/>
      <protection/>
    </xf>
    <xf numFmtId="177" fontId="0" fillId="0" borderId="52" xfId="49" applyNumberFormat="1" applyBorder="1">
      <alignment/>
      <protection/>
    </xf>
    <xf numFmtId="177" fontId="0" fillId="0" borderId="19" xfId="49" applyNumberFormat="1" applyBorder="1">
      <alignment/>
      <protection/>
    </xf>
    <xf numFmtId="177" fontId="0" fillId="0" borderId="49" xfId="49" applyNumberFormat="1" applyBorder="1">
      <alignment/>
      <protection/>
    </xf>
    <xf numFmtId="0" fontId="0" fillId="0" borderId="17" xfId="49" applyFont="1" applyBorder="1" applyAlignment="1">
      <alignment horizontal="left"/>
      <protection/>
    </xf>
    <xf numFmtId="0" fontId="1" fillId="0" borderId="17" xfId="49" applyFont="1" applyBorder="1" applyAlignment="1">
      <alignment/>
      <protection/>
    </xf>
    <xf numFmtId="0" fontId="0" fillId="0" borderId="17" xfId="49" applyBorder="1">
      <alignment/>
      <protection/>
    </xf>
    <xf numFmtId="0" fontId="0" fillId="0" borderId="0" xfId="49" applyBorder="1">
      <alignment/>
      <protection/>
    </xf>
    <xf numFmtId="0" fontId="0" fillId="0" borderId="26" xfId="49" applyBorder="1">
      <alignment/>
      <protection/>
    </xf>
    <xf numFmtId="0" fontId="0" fillId="0" borderId="33" xfId="49" applyBorder="1">
      <alignment/>
      <protection/>
    </xf>
    <xf numFmtId="0" fontId="0" fillId="0" borderId="31" xfId="49" applyBorder="1" applyAlignment="1">
      <alignment horizontal="centerContinuous"/>
      <protection/>
    </xf>
    <xf numFmtId="0" fontId="0" fillId="0" borderId="32" xfId="49" applyBorder="1" applyAlignment="1">
      <alignment horizontal="centerContinuous"/>
      <protection/>
    </xf>
    <xf numFmtId="177" fontId="0" fillId="0" borderId="0" xfId="0" applyNumberForma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9" xfId="49" applyBorder="1" applyAlignment="1">
      <alignment vertical="center"/>
      <protection/>
    </xf>
    <xf numFmtId="0" fontId="0" fillId="0" borderId="51" xfId="49" applyBorder="1" applyAlignment="1">
      <alignment vertical="center"/>
      <protection/>
    </xf>
    <xf numFmtId="0" fontId="0" fillId="0" borderId="50" xfId="49" applyBorder="1" applyAlignment="1">
      <alignment vertical="center"/>
      <protection/>
    </xf>
    <xf numFmtId="0" fontId="0" fillId="0" borderId="33" xfId="49" applyBorder="1" applyAlignment="1">
      <alignment vertical="center"/>
      <protection/>
    </xf>
    <xf numFmtId="177" fontId="0" fillId="0" borderId="53" xfId="0" applyNumberFormat="1" applyBorder="1" applyAlignment="1">
      <alignment vertical="center"/>
    </xf>
    <xf numFmtId="0" fontId="0" fillId="0" borderId="50" xfId="0" applyBorder="1" applyAlignment="1">
      <alignment/>
    </xf>
    <xf numFmtId="177" fontId="0" fillId="0" borderId="0" xfId="0" applyNumberFormat="1" applyBorder="1" applyAlignment="1">
      <alignment vertical="center"/>
    </xf>
    <xf numFmtId="0" fontId="0" fillId="0" borderId="29" xfId="0" applyBorder="1" applyAlignment="1">
      <alignment/>
    </xf>
    <xf numFmtId="177" fontId="0" fillId="0" borderId="26" xfId="0" applyNumberFormat="1" applyBorder="1" applyAlignment="1">
      <alignment vertical="center"/>
    </xf>
    <xf numFmtId="0" fontId="0" fillId="0" borderId="51" xfId="0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36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175" fontId="0" fillId="0" borderId="0" xfId="45" applyFont="1" applyBorder="1" applyAlignment="1">
      <alignment/>
    </xf>
    <xf numFmtId="0" fontId="0" fillId="33" borderId="31" xfId="0" applyFont="1" applyFill="1" applyBorder="1" applyAlignment="1">
      <alignment horizontal="centerContinuous"/>
    </xf>
    <xf numFmtId="0" fontId="0" fillId="33" borderId="32" xfId="0" applyFont="1" applyFill="1" applyBorder="1" applyAlignment="1">
      <alignment horizontal="centerContinuous"/>
    </xf>
    <xf numFmtId="184" fontId="0" fillId="0" borderId="54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184" fontId="0" fillId="0" borderId="53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179" fontId="0" fillId="33" borderId="0" xfId="0" applyNumberFormat="1" applyFont="1" applyFill="1" applyBorder="1" applyAlignment="1" quotePrefix="1">
      <alignment/>
    </xf>
    <xf numFmtId="179" fontId="0" fillId="33" borderId="0" xfId="0" applyNumberFormat="1" applyFont="1" applyFill="1" applyBorder="1" applyAlignment="1">
      <alignment/>
    </xf>
    <xf numFmtId="179" fontId="0" fillId="33" borderId="26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83" fontId="0" fillId="33" borderId="0" xfId="0" applyNumberFormat="1" applyFont="1" applyFill="1" applyBorder="1" applyAlignment="1">
      <alignment/>
    </xf>
    <xf numFmtId="183" fontId="0" fillId="33" borderId="54" xfId="0" applyNumberFormat="1" applyFont="1" applyFill="1" applyBorder="1" applyAlignment="1">
      <alignment/>
    </xf>
    <xf numFmtId="183" fontId="0" fillId="33" borderId="27" xfId="0" applyNumberFormat="1" applyFont="1" applyFill="1" applyBorder="1" applyAlignment="1">
      <alignment/>
    </xf>
    <xf numFmtId="183" fontId="0" fillId="33" borderId="14" xfId="0" applyNumberFormat="1" applyFont="1" applyFill="1" applyBorder="1" applyAlignment="1">
      <alignment/>
    </xf>
    <xf numFmtId="178" fontId="0" fillId="33" borderId="0" xfId="0" applyNumberFormat="1" applyFont="1" applyFill="1" applyBorder="1" applyAlignment="1" quotePrefix="1">
      <alignment/>
    </xf>
    <xf numFmtId="178" fontId="0" fillId="33" borderId="26" xfId="0" applyNumberFormat="1" applyFont="1" applyFill="1" applyBorder="1" applyAlignment="1">
      <alignment/>
    </xf>
    <xf numFmtId="3" fontId="0" fillId="33" borderId="0" xfId="0" applyNumberFormat="1" applyFont="1" applyFill="1" applyBorder="1" applyAlignment="1" quotePrefix="1">
      <alignment horizontal="center"/>
    </xf>
    <xf numFmtId="0" fontId="0" fillId="33" borderId="29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0" fontId="0" fillId="33" borderId="55" xfId="0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179" fontId="1" fillId="33" borderId="2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 vertical="top"/>
    </xf>
    <xf numFmtId="0" fontId="1" fillId="33" borderId="0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0" fillId="33" borderId="3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 horizontal="center" textRotation="90" wrapText="1"/>
    </xf>
    <xf numFmtId="0" fontId="0" fillId="33" borderId="35" xfId="0" applyFill="1" applyBorder="1" applyAlignment="1">
      <alignment horizontal="center" textRotation="90" wrapText="1"/>
    </xf>
    <xf numFmtId="0" fontId="1" fillId="33" borderId="15" xfId="0" applyFont="1" applyFill="1" applyBorder="1" applyAlignment="1">
      <alignment horizontal="center" textRotation="90" wrapText="1"/>
    </xf>
    <xf numFmtId="0" fontId="0" fillId="33" borderId="25" xfId="0" applyFill="1" applyBorder="1" applyAlignment="1">
      <alignment horizontal="center" textRotation="90" wrapText="1"/>
    </xf>
    <xf numFmtId="0" fontId="0" fillId="33" borderId="36" xfId="0" applyFont="1" applyFill="1" applyBorder="1" applyAlignment="1">
      <alignment/>
    </xf>
    <xf numFmtId="182" fontId="1" fillId="33" borderId="0" xfId="0" applyNumberFormat="1" applyFont="1" applyFill="1" applyBorder="1" applyAlignment="1">
      <alignment/>
    </xf>
    <xf numFmtId="182" fontId="1" fillId="33" borderId="36" xfId="0" applyNumberFormat="1" applyFont="1" applyFill="1" applyBorder="1" applyAlignment="1">
      <alignment/>
    </xf>
    <xf numFmtId="179" fontId="1" fillId="33" borderId="36" xfId="0" applyNumberFormat="1" applyFont="1" applyFill="1" applyBorder="1" applyAlignment="1">
      <alignment/>
    </xf>
    <xf numFmtId="179" fontId="1" fillId="33" borderId="0" xfId="0" applyNumberFormat="1" applyFont="1" applyFill="1" applyAlignment="1">
      <alignment/>
    </xf>
    <xf numFmtId="182" fontId="1" fillId="33" borderId="14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182" fontId="0" fillId="33" borderId="36" xfId="0" applyNumberFormat="1" applyFont="1" applyFill="1" applyBorder="1" applyAlignment="1">
      <alignment/>
    </xf>
    <xf numFmtId="179" fontId="0" fillId="33" borderId="0" xfId="49" applyNumberFormat="1" applyFont="1" applyFill="1" applyBorder="1">
      <alignment/>
      <protection/>
    </xf>
    <xf numFmtId="182" fontId="0" fillId="33" borderId="14" xfId="0" applyNumberFormat="1" applyFont="1" applyFill="1" applyBorder="1" applyAlignment="1">
      <alignment/>
    </xf>
    <xf numFmtId="179" fontId="0" fillId="33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 quotePrefix="1">
      <alignment horizontal="center"/>
    </xf>
    <xf numFmtId="0" fontId="0" fillId="33" borderId="37" xfId="0" applyFont="1" applyFill="1" applyBorder="1" applyAlignment="1">
      <alignment/>
    </xf>
    <xf numFmtId="0" fontId="3" fillId="33" borderId="29" xfId="0" applyFont="1" applyFill="1" applyBorder="1" applyAlignment="1">
      <alignment horizontal="centerContinuous"/>
    </xf>
    <xf numFmtId="0" fontId="1" fillId="33" borderId="29" xfId="0" applyFont="1" applyFill="1" applyBorder="1" applyAlignment="1">
      <alignment horizontal="centerContinuous"/>
    </xf>
    <xf numFmtId="0" fontId="1" fillId="33" borderId="33" xfId="0" applyFont="1" applyFill="1" applyBorder="1" applyAlignment="1">
      <alignment horizontal="centerContinuous"/>
    </xf>
    <xf numFmtId="179" fontId="2" fillId="33" borderId="0" xfId="0" applyNumberFormat="1" applyFont="1" applyFill="1" applyBorder="1" applyAlignment="1">
      <alignment horizontal="centerContinuous"/>
    </xf>
    <xf numFmtId="182" fontId="0" fillId="33" borderId="14" xfId="0" applyNumberFormat="1" applyFont="1" applyFill="1" applyBorder="1" applyAlignment="1">
      <alignment horizontal="centerContinuous"/>
    </xf>
    <xf numFmtId="0" fontId="1" fillId="33" borderId="10" xfId="49" applyFont="1" applyFill="1" applyBorder="1" applyAlignment="1">
      <alignment horizontal="centerContinuous"/>
      <protection/>
    </xf>
    <xf numFmtId="0" fontId="1" fillId="33" borderId="11" xfId="49" applyFont="1" applyFill="1" applyBorder="1" applyAlignment="1">
      <alignment horizontal="centerContinuous"/>
      <protection/>
    </xf>
    <xf numFmtId="0" fontId="1" fillId="33" borderId="12" xfId="49" applyFont="1" applyFill="1" applyBorder="1" applyAlignment="1">
      <alignment horizontal="centerContinuous"/>
      <protection/>
    </xf>
    <xf numFmtId="0" fontId="1" fillId="33" borderId="13" xfId="49" applyFont="1" applyFill="1" applyBorder="1" applyAlignment="1">
      <alignment horizontal="centerContinuous" vertical="top"/>
      <protection/>
    </xf>
    <xf numFmtId="0" fontId="1" fillId="33" borderId="0" xfId="49" applyFont="1" applyFill="1" applyBorder="1" applyAlignment="1">
      <alignment horizontal="centerContinuous"/>
      <protection/>
    </xf>
    <xf numFmtId="0" fontId="1" fillId="33" borderId="33" xfId="49" applyFont="1" applyFill="1" applyBorder="1" applyAlignment="1">
      <alignment horizontal="centerContinuous"/>
      <protection/>
    </xf>
    <xf numFmtId="0" fontId="0" fillId="33" borderId="15" xfId="49" applyFill="1" applyBorder="1" applyAlignment="1">
      <alignment horizontal="center"/>
      <protection/>
    </xf>
    <xf numFmtId="0" fontId="0" fillId="33" borderId="16" xfId="49" applyFill="1" applyBorder="1" applyAlignment="1">
      <alignment horizontal="center"/>
      <protection/>
    </xf>
    <xf numFmtId="0" fontId="0" fillId="33" borderId="25" xfId="49" applyFill="1" applyBorder="1" applyAlignment="1">
      <alignment horizontal="center"/>
      <protection/>
    </xf>
    <xf numFmtId="0" fontId="0" fillId="33" borderId="18" xfId="49" applyFill="1" applyBorder="1">
      <alignment/>
      <protection/>
    </xf>
    <xf numFmtId="0" fontId="0" fillId="33" borderId="19" xfId="49" applyFill="1" applyBorder="1">
      <alignment/>
      <protection/>
    </xf>
    <xf numFmtId="0" fontId="0" fillId="33" borderId="49" xfId="49" applyFill="1" applyBorder="1">
      <alignment/>
      <protection/>
    </xf>
    <xf numFmtId="0" fontId="0" fillId="33" borderId="20" xfId="49" applyFill="1" applyBorder="1">
      <alignment/>
      <protection/>
    </xf>
    <xf numFmtId="0" fontId="1" fillId="33" borderId="17" xfId="49" applyFont="1" applyFill="1" applyBorder="1" applyAlignment="1" quotePrefix="1">
      <alignment horizontal="left"/>
      <protection/>
    </xf>
    <xf numFmtId="182" fontId="1" fillId="33" borderId="0" xfId="49" applyNumberFormat="1" applyFont="1" applyFill="1" applyBorder="1">
      <alignment/>
      <protection/>
    </xf>
    <xf numFmtId="182" fontId="1" fillId="33" borderId="26" xfId="49" applyNumberFormat="1" applyFont="1" applyFill="1" applyBorder="1">
      <alignment/>
      <protection/>
    </xf>
    <xf numFmtId="0" fontId="0" fillId="33" borderId="17" xfId="49" applyFont="1" applyFill="1" applyBorder="1" applyAlignment="1">
      <alignment horizontal="center"/>
      <protection/>
    </xf>
    <xf numFmtId="182" fontId="0" fillId="33" borderId="0" xfId="49" applyNumberFormat="1" applyFill="1" applyBorder="1">
      <alignment/>
      <protection/>
    </xf>
    <xf numFmtId="182" fontId="0" fillId="33" borderId="26" xfId="49" applyNumberFormat="1" applyFill="1" applyBorder="1">
      <alignment/>
      <protection/>
    </xf>
    <xf numFmtId="0" fontId="0" fillId="33" borderId="17" xfId="49" applyFont="1" applyFill="1" applyBorder="1">
      <alignment/>
      <protection/>
    </xf>
    <xf numFmtId="0" fontId="0" fillId="33" borderId="23" xfId="49" applyFont="1" applyFill="1" applyBorder="1">
      <alignment/>
      <protection/>
    </xf>
    <xf numFmtId="182" fontId="0" fillId="33" borderId="50" xfId="49" applyNumberFormat="1" applyFill="1" applyBorder="1">
      <alignment/>
      <protection/>
    </xf>
    <xf numFmtId="182" fontId="0" fillId="33" borderId="29" xfId="49" applyNumberFormat="1" applyFill="1" applyBorder="1">
      <alignment/>
      <protection/>
    </xf>
    <xf numFmtId="182" fontId="0" fillId="33" borderId="51" xfId="49" applyNumberFormat="1" applyFill="1" applyBorder="1">
      <alignment/>
      <protection/>
    </xf>
    <xf numFmtId="182" fontId="0" fillId="33" borderId="52" xfId="49" applyNumberFormat="1" applyFill="1" applyBorder="1">
      <alignment/>
      <protection/>
    </xf>
    <xf numFmtId="182" fontId="0" fillId="33" borderId="19" xfId="49" applyNumberFormat="1" applyFill="1" applyBorder="1">
      <alignment/>
      <protection/>
    </xf>
    <xf numFmtId="182" fontId="0" fillId="33" borderId="49" xfId="49" applyNumberFormat="1" applyFill="1" applyBorder="1">
      <alignment/>
      <protection/>
    </xf>
    <xf numFmtId="0" fontId="0" fillId="33" borderId="17" xfId="49" applyFont="1" applyFill="1" applyBorder="1" applyAlignment="1">
      <alignment horizontal="left"/>
      <protection/>
    </xf>
    <xf numFmtId="182" fontId="0" fillId="33" borderId="0" xfId="0" applyNumberFormat="1" applyFill="1" applyBorder="1" applyAlignment="1">
      <alignment/>
    </xf>
    <xf numFmtId="182" fontId="0" fillId="33" borderId="26" xfId="0" applyNumberFormat="1" applyFill="1" applyBorder="1" applyAlignment="1">
      <alignment/>
    </xf>
    <xf numFmtId="182" fontId="0" fillId="33" borderId="14" xfId="0" applyNumberFormat="1" applyFill="1" applyBorder="1" applyAlignment="1">
      <alignment/>
    </xf>
    <xf numFmtId="0" fontId="1" fillId="33" borderId="17" xfId="49" applyFont="1" applyFill="1" applyBorder="1" applyAlignment="1">
      <alignment/>
      <protection/>
    </xf>
    <xf numFmtId="182" fontId="1" fillId="33" borderId="26" xfId="0" applyNumberFormat="1" applyFont="1" applyFill="1" applyBorder="1" applyAlignment="1">
      <alignment/>
    </xf>
    <xf numFmtId="0" fontId="0" fillId="33" borderId="17" xfId="49" applyFill="1" applyBorder="1">
      <alignment/>
      <protection/>
    </xf>
    <xf numFmtId="0" fontId="0" fillId="33" borderId="0" xfId="49" applyFill="1" applyBorder="1">
      <alignment/>
      <protection/>
    </xf>
    <xf numFmtId="0" fontId="0" fillId="33" borderId="26" xfId="49" applyFill="1" applyBorder="1">
      <alignment/>
      <protection/>
    </xf>
    <xf numFmtId="0" fontId="0" fillId="33" borderId="33" xfId="49" applyFill="1" applyBorder="1">
      <alignment/>
      <protection/>
    </xf>
    <xf numFmtId="0" fontId="0" fillId="33" borderId="31" xfId="49" applyFill="1" applyBorder="1" applyAlignment="1">
      <alignment horizontal="centerContinuous"/>
      <protection/>
    </xf>
    <xf numFmtId="0" fontId="0" fillId="33" borderId="32" xfId="49" applyFill="1" applyBorder="1" applyAlignment="1">
      <alignment horizontal="centerContinuous"/>
      <protection/>
    </xf>
    <xf numFmtId="179" fontId="1" fillId="33" borderId="14" xfId="0" applyNumberFormat="1" applyFont="1" applyFill="1" applyBorder="1" applyAlignment="1">
      <alignment/>
    </xf>
    <xf numFmtId="179" fontId="0" fillId="33" borderId="14" xfId="0" applyNumberFormat="1" applyFont="1" applyFill="1" applyBorder="1" applyAlignment="1">
      <alignment/>
    </xf>
    <xf numFmtId="0" fontId="0" fillId="33" borderId="16" xfId="0" applyFill="1" applyBorder="1" applyAlignment="1">
      <alignment horizontal="center"/>
    </xf>
    <xf numFmtId="182" fontId="0" fillId="33" borderId="0" xfId="0" applyNumberFormat="1" applyFont="1" applyFill="1" applyBorder="1" applyAlignment="1">
      <alignment/>
    </xf>
    <xf numFmtId="182" fontId="0" fillId="33" borderId="36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182" fontId="0" fillId="33" borderId="14" xfId="0" applyNumberFormat="1" applyFont="1" applyFill="1" applyBorder="1" applyAlignment="1">
      <alignment/>
    </xf>
    <xf numFmtId="182" fontId="0" fillId="33" borderId="53" xfId="0" applyNumberFormat="1" applyFill="1" applyBorder="1" applyAlignment="1">
      <alignment vertical="center"/>
    </xf>
    <xf numFmtId="182" fontId="0" fillId="33" borderId="0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vertical="center"/>
    </xf>
    <xf numFmtId="182" fontId="0" fillId="33" borderId="50" xfId="0" applyNumberFormat="1" applyFill="1" applyBorder="1" applyAlignment="1">
      <alignment/>
    </xf>
    <xf numFmtId="182" fontId="0" fillId="33" borderId="29" xfId="0" applyNumberFormat="1" applyFill="1" applyBorder="1" applyAlignment="1">
      <alignment/>
    </xf>
    <xf numFmtId="182" fontId="0" fillId="33" borderId="51" xfId="0" applyNumberFormat="1" applyFill="1" applyBorder="1" applyAlignment="1">
      <alignment/>
    </xf>
    <xf numFmtId="178" fontId="2" fillId="33" borderId="0" xfId="0" applyNumberFormat="1" applyFont="1" applyFill="1" applyBorder="1" applyAlignment="1" quotePrefix="1">
      <alignment/>
    </xf>
    <xf numFmtId="178" fontId="2" fillId="33" borderId="0" xfId="0" applyNumberFormat="1" applyFont="1" applyFill="1" applyBorder="1" applyAlignment="1">
      <alignment/>
    </xf>
    <xf numFmtId="178" fontId="2" fillId="33" borderId="26" xfId="0" applyNumberFormat="1" applyFont="1" applyFill="1" applyBorder="1" applyAlignment="1">
      <alignment/>
    </xf>
    <xf numFmtId="179" fontId="1" fillId="33" borderId="0" xfId="0" applyNumberFormat="1" applyFont="1" applyFill="1" applyBorder="1" applyAlignment="1" quotePrefix="1">
      <alignment/>
    </xf>
    <xf numFmtId="179" fontId="1" fillId="0" borderId="0" xfId="0" applyNumberFormat="1" applyFont="1" applyBorder="1" applyAlignment="1" quotePrefix="1">
      <alignment/>
    </xf>
    <xf numFmtId="178" fontId="0" fillId="33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quotePrefix="1">
      <alignment/>
    </xf>
    <xf numFmtId="179" fontId="0" fillId="0" borderId="0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53" xfId="0" applyNumberFormat="1" applyFont="1" applyFill="1" applyBorder="1" applyAlignment="1" quotePrefix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/>
    </xf>
    <xf numFmtId="179" fontId="0" fillId="0" borderId="51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 vertical="center"/>
    </xf>
    <xf numFmtId="0" fontId="1" fillId="0" borderId="18" xfId="0" applyFont="1" applyBorder="1" applyAlignment="1">
      <alignment/>
    </xf>
    <xf numFmtId="179" fontId="0" fillId="0" borderId="19" xfId="0" applyNumberFormat="1" applyFont="1" applyBorder="1" applyAlignment="1" quotePrefix="1">
      <alignment/>
    </xf>
    <xf numFmtId="179" fontId="0" fillId="0" borderId="19" xfId="0" applyNumberFormat="1" applyFont="1" applyBorder="1" applyAlignment="1">
      <alignment/>
    </xf>
    <xf numFmtId="179" fontId="0" fillId="0" borderId="49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177" fontId="0" fillId="0" borderId="0" xfId="49" applyNumberFormat="1" applyFill="1" applyBorder="1">
      <alignment/>
      <protection/>
    </xf>
    <xf numFmtId="177" fontId="0" fillId="0" borderId="26" xfId="49" applyNumberFormat="1" applyFill="1" applyBorder="1">
      <alignment/>
      <protection/>
    </xf>
    <xf numFmtId="177" fontId="0" fillId="0" borderId="14" xfId="49" applyNumberFormat="1" applyFill="1" applyBorder="1">
      <alignment/>
      <protection/>
    </xf>
    <xf numFmtId="177" fontId="0" fillId="0" borderId="29" xfId="49" applyNumberFormat="1" applyFill="1" applyBorder="1">
      <alignment/>
      <protection/>
    </xf>
    <xf numFmtId="177" fontId="0" fillId="0" borderId="51" xfId="49" applyNumberFormat="1" applyFill="1" applyBorder="1">
      <alignment/>
      <protection/>
    </xf>
    <xf numFmtId="177" fontId="0" fillId="0" borderId="33" xfId="49" applyNumberFormat="1" applyFill="1" applyBorder="1">
      <alignment/>
      <protection/>
    </xf>
    <xf numFmtId="177" fontId="0" fillId="0" borderId="19" xfId="49" applyNumberFormat="1" applyFill="1" applyBorder="1">
      <alignment/>
      <protection/>
    </xf>
    <xf numFmtId="177" fontId="0" fillId="0" borderId="49" xfId="49" applyNumberFormat="1" applyFill="1" applyBorder="1">
      <alignment/>
      <protection/>
    </xf>
    <xf numFmtId="177" fontId="0" fillId="0" borderId="20" xfId="49" applyNumberFormat="1" applyFill="1" applyBorder="1">
      <alignment/>
      <protection/>
    </xf>
    <xf numFmtId="179" fontId="0" fillId="0" borderId="53" xfId="49" applyNumberFormat="1" applyFont="1" applyFill="1" applyBorder="1" applyAlignment="1">
      <alignment vertical="center"/>
      <protection/>
    </xf>
    <xf numFmtId="177" fontId="0" fillId="0" borderId="0" xfId="49" applyNumberFormat="1" applyFill="1" applyBorder="1" applyAlignment="1">
      <alignment vertical="center"/>
      <protection/>
    </xf>
    <xf numFmtId="177" fontId="0" fillId="0" borderId="26" xfId="49" applyNumberFormat="1" applyFill="1" applyBorder="1" applyAlignment="1">
      <alignment vertical="center"/>
      <protection/>
    </xf>
    <xf numFmtId="177" fontId="0" fillId="0" borderId="53" xfId="49" applyNumberFormat="1" applyFill="1" applyBorder="1" applyAlignment="1">
      <alignment vertical="center"/>
      <protection/>
    </xf>
    <xf numFmtId="177" fontId="0" fillId="0" borderId="14" xfId="49" applyNumberFormat="1" applyFill="1" applyBorder="1" applyAlignment="1">
      <alignment vertical="center"/>
      <protection/>
    </xf>
    <xf numFmtId="182" fontId="1" fillId="0" borderId="0" xfId="49" applyNumberFormat="1" applyFont="1" applyFill="1" applyBorder="1">
      <alignment/>
      <protection/>
    </xf>
    <xf numFmtId="182" fontId="1" fillId="0" borderId="26" xfId="49" applyNumberFormat="1" applyFont="1" applyFill="1" applyBorder="1">
      <alignment/>
      <protection/>
    </xf>
    <xf numFmtId="182" fontId="0" fillId="0" borderId="0" xfId="49" applyNumberFormat="1" applyFill="1" applyBorder="1">
      <alignment/>
      <protection/>
    </xf>
    <xf numFmtId="182" fontId="0" fillId="0" borderId="26" xfId="49" applyNumberFormat="1" applyFill="1" applyBorder="1">
      <alignment/>
      <protection/>
    </xf>
    <xf numFmtId="182" fontId="0" fillId="0" borderId="14" xfId="49" applyNumberFormat="1" applyFill="1" applyBorder="1">
      <alignment/>
      <protection/>
    </xf>
    <xf numFmtId="182" fontId="0" fillId="0" borderId="29" xfId="49" applyNumberFormat="1" applyFill="1" applyBorder="1">
      <alignment/>
      <protection/>
    </xf>
    <xf numFmtId="182" fontId="0" fillId="0" borderId="51" xfId="49" applyNumberFormat="1" applyFill="1" applyBorder="1">
      <alignment/>
      <protection/>
    </xf>
    <xf numFmtId="182" fontId="0" fillId="0" borderId="33" xfId="49" applyNumberFormat="1" applyFill="1" applyBorder="1">
      <alignment/>
      <protection/>
    </xf>
    <xf numFmtId="182" fontId="0" fillId="0" borderId="19" xfId="49" applyNumberFormat="1" applyFill="1" applyBorder="1">
      <alignment/>
      <protection/>
    </xf>
    <xf numFmtId="182" fontId="0" fillId="0" borderId="49" xfId="49" applyNumberFormat="1" applyFill="1" applyBorder="1">
      <alignment/>
      <protection/>
    </xf>
    <xf numFmtId="182" fontId="0" fillId="0" borderId="20" xfId="49" applyNumberFormat="1" applyFill="1" applyBorder="1">
      <alignment/>
      <protection/>
    </xf>
    <xf numFmtId="182" fontId="0" fillId="0" borderId="0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4" xfId="0" applyNumberFormat="1" applyFill="1" applyBorder="1" applyAlignment="1">
      <alignment/>
    </xf>
    <xf numFmtId="182" fontId="0" fillId="0" borderId="53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0" fillId="0" borderId="26" xfId="0" applyNumberFormat="1" applyFill="1" applyBorder="1" applyAlignment="1">
      <alignment vertical="center"/>
    </xf>
    <xf numFmtId="0" fontId="0" fillId="0" borderId="0" xfId="49" applyFill="1">
      <alignment/>
      <protection/>
    </xf>
    <xf numFmtId="0" fontId="0" fillId="0" borderId="14" xfId="49" applyFill="1" applyBorder="1">
      <alignment/>
      <protection/>
    </xf>
    <xf numFmtId="182" fontId="0" fillId="0" borderId="14" xfId="0" applyNumberFormat="1" applyFill="1" applyBorder="1" applyAlignment="1">
      <alignment vertical="center"/>
    </xf>
    <xf numFmtId="182" fontId="0" fillId="0" borderId="50" xfId="0" applyNumberFormat="1" applyFill="1" applyBorder="1" applyAlignment="1">
      <alignment/>
    </xf>
    <xf numFmtId="182" fontId="0" fillId="0" borderId="29" xfId="0" applyNumberFormat="1" applyFill="1" applyBorder="1" applyAlignment="1">
      <alignment/>
    </xf>
    <xf numFmtId="182" fontId="0" fillId="0" borderId="51" xfId="0" applyNumberFormat="1" applyFill="1" applyBorder="1" applyAlignment="1">
      <alignment/>
    </xf>
    <xf numFmtId="182" fontId="0" fillId="0" borderId="33" xfId="0" applyNumberFormat="1" applyFill="1" applyBorder="1" applyAlignment="1">
      <alignment/>
    </xf>
    <xf numFmtId="178" fontId="1" fillId="0" borderId="0" xfId="45" applyNumberFormat="1" applyFont="1" applyBorder="1" applyAlignment="1">
      <alignment/>
    </xf>
    <xf numFmtId="178" fontId="1" fillId="0" borderId="14" xfId="45" applyNumberFormat="1" applyFont="1" applyBorder="1" applyAlignment="1">
      <alignment/>
    </xf>
    <xf numFmtId="178" fontId="0" fillId="0" borderId="0" xfId="45" applyNumberFormat="1" applyFont="1" applyBorder="1" applyAlignment="1">
      <alignment/>
    </xf>
    <xf numFmtId="178" fontId="0" fillId="0" borderId="14" xfId="45" applyNumberFormat="1" applyFont="1" applyBorder="1" applyAlignment="1">
      <alignment/>
    </xf>
    <xf numFmtId="178" fontId="0" fillId="0" borderId="0" xfId="45" applyNumberFormat="1" applyFont="1" applyBorder="1" applyAlignment="1">
      <alignment/>
    </xf>
    <xf numFmtId="178" fontId="0" fillId="0" borderId="14" xfId="45" applyNumberFormat="1" applyFont="1" applyBorder="1" applyAlignment="1">
      <alignment/>
    </xf>
    <xf numFmtId="41" fontId="0" fillId="0" borderId="0" xfId="45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Continuous" vertical="center" wrapText="1"/>
    </xf>
    <xf numFmtId="179" fontId="1" fillId="0" borderId="36" xfId="49" applyNumberFormat="1" applyFont="1" applyFill="1" applyBorder="1">
      <alignment/>
      <protection/>
    </xf>
    <xf numFmtId="179" fontId="0" fillId="0" borderId="0" xfId="49" applyNumberFormat="1" applyFont="1" applyFill="1" applyBorder="1">
      <alignment/>
      <protection/>
    </xf>
    <xf numFmtId="179" fontId="0" fillId="0" borderId="14" xfId="49" applyNumberFormat="1" applyFont="1" applyFill="1" applyBorder="1">
      <alignment/>
      <protection/>
    </xf>
    <xf numFmtId="179" fontId="1" fillId="0" borderId="36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36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36" xfId="49" applyNumberFormat="1" applyFont="1" applyFill="1" applyBorder="1">
      <alignment/>
      <protection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177" fontId="0" fillId="33" borderId="0" xfId="0" applyNumberFormat="1" applyFill="1" applyAlignment="1">
      <alignment/>
    </xf>
    <xf numFmtId="177" fontId="0" fillId="33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82" fontId="0" fillId="33" borderId="0" xfId="0" applyNumberFormat="1" applyFill="1" applyAlignment="1">
      <alignment/>
    </xf>
    <xf numFmtId="182" fontId="0" fillId="0" borderId="0" xfId="0" applyNumberFormat="1" applyAlignment="1">
      <alignment/>
    </xf>
    <xf numFmtId="184" fontId="0" fillId="33" borderId="0" xfId="0" applyNumberFormat="1" applyFont="1" applyFill="1" applyBorder="1" applyAlignment="1">
      <alignment/>
    </xf>
    <xf numFmtId="169" fontId="0" fillId="0" borderId="36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8" fontId="0" fillId="0" borderId="36" xfId="45" applyNumberFormat="1" applyFont="1" applyBorder="1" applyAlignment="1">
      <alignment/>
    </xf>
    <xf numFmtId="178" fontId="0" fillId="0" borderId="0" xfId="45" applyNumberFormat="1" applyFont="1" applyBorder="1" applyAlignment="1">
      <alignment/>
    </xf>
    <xf numFmtId="0" fontId="1" fillId="0" borderId="57" xfId="0" applyFont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1" fillId="0" borderId="14" xfId="49" applyFont="1" applyBorder="1" applyAlignment="1">
      <alignment horizontal="centerContinuous"/>
      <protection/>
    </xf>
    <xf numFmtId="0" fontId="0" fillId="0" borderId="19" xfId="49" applyFont="1" applyBorder="1" applyAlignment="1">
      <alignment horizontal="centerContinuous"/>
      <protection/>
    </xf>
    <xf numFmtId="0" fontId="0" fillId="0" borderId="20" xfId="49" applyFont="1" applyBorder="1" applyAlignment="1">
      <alignment horizontal="centerContinuous"/>
      <protection/>
    </xf>
    <xf numFmtId="0" fontId="0" fillId="0" borderId="58" xfId="49" applyFont="1" applyBorder="1" applyAlignment="1">
      <alignment horizontal="centerContinuous"/>
      <protection/>
    </xf>
    <xf numFmtId="0" fontId="0" fillId="0" borderId="49" xfId="49" applyFont="1" applyBorder="1" applyAlignment="1">
      <alignment horizontal="centerContinuous"/>
      <protection/>
    </xf>
    <xf numFmtId="0" fontId="0" fillId="0" borderId="15" xfId="49" applyFont="1" applyBorder="1" applyAlignment="1">
      <alignment/>
      <protection/>
    </xf>
    <xf numFmtId="0" fontId="0" fillId="0" borderId="16" xfId="49" applyFont="1" applyBorder="1" applyAlignment="1">
      <alignment horizontal="center"/>
      <protection/>
    </xf>
    <xf numFmtId="0" fontId="0" fillId="0" borderId="25" xfId="49" applyFont="1" applyBorder="1" applyAlignment="1">
      <alignment horizontal="center"/>
      <protection/>
    </xf>
    <xf numFmtId="0" fontId="0" fillId="34" borderId="0" xfId="49" applyFont="1" applyFill="1" applyBorder="1">
      <alignment/>
      <protection/>
    </xf>
    <xf numFmtId="0" fontId="0" fillId="34" borderId="26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0" fillId="0" borderId="26" xfId="49" applyFont="1" applyBorder="1">
      <alignment/>
      <protection/>
    </xf>
    <xf numFmtId="0" fontId="0" fillId="0" borderId="14" xfId="49" applyFont="1" applyBorder="1">
      <alignment/>
      <protection/>
    </xf>
    <xf numFmtId="0" fontId="1" fillId="0" borderId="17" xfId="49" applyFont="1" applyBorder="1" applyAlignment="1">
      <alignment horizontal="center"/>
      <protection/>
    </xf>
    <xf numFmtId="179" fontId="0" fillId="34" borderId="26" xfId="49" applyNumberFormat="1" applyFont="1" applyFill="1" applyBorder="1">
      <alignment/>
      <protection/>
    </xf>
    <xf numFmtId="179" fontId="0" fillId="0" borderId="0" xfId="49" applyNumberFormat="1" applyFont="1" applyBorder="1">
      <alignment/>
      <protection/>
    </xf>
    <xf numFmtId="179" fontId="0" fillId="0" borderId="26" xfId="49" applyNumberFormat="1" applyFont="1" applyBorder="1">
      <alignment/>
      <protection/>
    </xf>
    <xf numFmtId="3" fontId="0" fillId="0" borderId="0" xfId="49" applyNumberFormat="1" applyFont="1" applyBorder="1">
      <alignment/>
      <protection/>
    </xf>
    <xf numFmtId="178" fontId="0" fillId="0" borderId="26" xfId="49" applyNumberFormat="1" applyFont="1" applyBorder="1">
      <alignment/>
      <protection/>
    </xf>
    <xf numFmtId="178" fontId="0" fillId="0" borderId="14" xfId="49" applyNumberFormat="1" applyFont="1" applyBorder="1">
      <alignment/>
      <protection/>
    </xf>
    <xf numFmtId="179" fontId="0" fillId="0" borderId="26" xfId="49" applyNumberFormat="1" applyFont="1" applyFill="1" applyBorder="1">
      <alignment/>
      <protection/>
    </xf>
    <xf numFmtId="184" fontId="0" fillId="0" borderId="0" xfId="49" applyNumberFormat="1" applyFont="1" applyBorder="1">
      <alignment/>
      <protection/>
    </xf>
    <xf numFmtId="183" fontId="0" fillId="0" borderId="26" xfId="49" applyNumberFormat="1" applyFont="1" applyBorder="1">
      <alignment/>
      <protection/>
    </xf>
    <xf numFmtId="183" fontId="0" fillId="0" borderId="14" xfId="49" applyNumberFormat="1" applyFont="1" applyBorder="1">
      <alignment/>
      <protection/>
    </xf>
    <xf numFmtId="179" fontId="1" fillId="0" borderId="0" xfId="49" applyNumberFormat="1" applyFont="1" applyFill="1" applyBorder="1">
      <alignment/>
      <protection/>
    </xf>
    <xf numFmtId="179" fontId="1" fillId="0" borderId="26" xfId="49" applyNumberFormat="1" applyFont="1" applyFill="1" applyBorder="1">
      <alignment/>
      <protection/>
    </xf>
    <xf numFmtId="184" fontId="1" fillId="0" borderId="0" xfId="49" applyNumberFormat="1" applyFont="1" applyBorder="1">
      <alignment/>
      <protection/>
    </xf>
    <xf numFmtId="183" fontId="1" fillId="0" borderId="26" xfId="49" applyNumberFormat="1" applyFont="1" applyBorder="1">
      <alignment/>
      <protection/>
    </xf>
    <xf numFmtId="183" fontId="1" fillId="0" borderId="14" xfId="49" applyNumberFormat="1" applyFont="1" applyBorder="1">
      <alignment/>
      <protection/>
    </xf>
    <xf numFmtId="179" fontId="1" fillId="34" borderId="0" xfId="49" applyNumberFormat="1" applyFont="1" applyFill="1" applyBorder="1">
      <alignment/>
      <protection/>
    </xf>
    <xf numFmtId="179" fontId="1" fillId="34" borderId="26" xfId="49" applyNumberFormat="1" applyFont="1" applyFill="1" applyBorder="1">
      <alignment/>
      <protection/>
    </xf>
    <xf numFmtId="179" fontId="1" fillId="0" borderId="0" xfId="49" applyNumberFormat="1" applyFont="1" applyBorder="1">
      <alignment/>
      <protection/>
    </xf>
    <xf numFmtId="179" fontId="1" fillId="0" borderId="26" xfId="49" applyNumberFormat="1" applyFont="1" applyBorder="1">
      <alignment/>
      <protection/>
    </xf>
    <xf numFmtId="3" fontId="0" fillId="34" borderId="0" xfId="49" applyNumberFormat="1" applyFont="1" applyFill="1" applyBorder="1" applyAlignment="1" quotePrefix="1">
      <alignment horizontal="center"/>
      <protection/>
    </xf>
    <xf numFmtId="0" fontId="0" fillId="34" borderId="29" xfId="49" applyFont="1" applyFill="1" applyBorder="1">
      <alignment/>
      <protection/>
    </xf>
    <xf numFmtId="3" fontId="0" fillId="0" borderId="0" xfId="49" applyNumberFormat="1" applyFont="1" applyBorder="1" applyAlignment="1" quotePrefix="1">
      <alignment horizontal="center"/>
      <protection/>
    </xf>
    <xf numFmtId="0" fontId="0" fillId="0" borderId="29" xfId="49" applyFont="1" applyBorder="1">
      <alignment/>
      <protection/>
    </xf>
    <xf numFmtId="0" fontId="0" fillId="0" borderId="31" xfId="49" applyFont="1" applyBorder="1" applyAlignment="1">
      <alignment horizontal="centerContinuous"/>
      <protection/>
    </xf>
    <xf numFmtId="0" fontId="0" fillId="0" borderId="32" xfId="49" applyFont="1" applyBorder="1" applyAlignment="1">
      <alignment horizontal="centerContinuous"/>
      <protection/>
    </xf>
    <xf numFmtId="179" fontId="0" fillId="0" borderId="0" xfId="49" applyNumberFormat="1">
      <alignment/>
      <protection/>
    </xf>
    <xf numFmtId="178" fontId="0" fillId="0" borderId="0" xfId="49" applyNumberFormat="1">
      <alignment/>
      <protection/>
    </xf>
    <xf numFmtId="179" fontId="0" fillId="34" borderId="29" xfId="49" applyNumberFormat="1" applyFont="1" applyFill="1" applyBorder="1">
      <alignment/>
      <protection/>
    </xf>
    <xf numFmtId="179" fontId="0" fillId="0" borderId="29" xfId="49" applyNumberFormat="1" applyFont="1" applyBorder="1">
      <alignment/>
      <protection/>
    </xf>
    <xf numFmtId="176" fontId="0" fillId="0" borderId="14" xfId="49" applyNumberFormat="1" applyFont="1" applyBorder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36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top"/>
    </xf>
    <xf numFmtId="178" fontId="0" fillId="0" borderId="37" xfId="0" applyNumberFormat="1" applyFont="1" applyFill="1" applyBorder="1" applyAlignment="1">
      <alignment vertical="top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Continuous" wrapText="1"/>
    </xf>
    <xf numFmtId="178" fontId="0" fillId="0" borderId="36" xfId="0" applyNumberFormat="1" applyFont="1" applyFill="1" applyBorder="1" applyAlignment="1">
      <alignment vertical="top"/>
    </xf>
    <xf numFmtId="178" fontId="0" fillId="0" borderId="59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54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top"/>
    </xf>
    <xf numFmtId="0" fontId="0" fillId="0" borderId="3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178" fontId="0" fillId="0" borderId="61" xfId="0" applyNumberFormat="1" applyFont="1" applyBorder="1" applyAlignment="1">
      <alignment/>
    </xf>
    <xf numFmtId="178" fontId="0" fillId="0" borderId="62" xfId="0" applyNumberFormat="1" applyFont="1" applyBorder="1" applyAlignment="1">
      <alignment vertical="center"/>
    </xf>
    <xf numFmtId="178" fontId="0" fillId="0" borderId="63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/>
    </xf>
    <xf numFmtId="0" fontId="1" fillId="0" borderId="57" xfId="0" applyFont="1" applyBorder="1" applyAlignment="1">
      <alignment horizontal="right" textRotation="90" wrapText="1"/>
    </xf>
    <xf numFmtId="179" fontId="1" fillId="0" borderId="0" xfId="0" applyNumberFormat="1" applyFont="1" applyFill="1" applyBorder="1" applyAlignment="1">
      <alignment/>
    </xf>
    <xf numFmtId="181" fontId="3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" fillId="0" borderId="36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centerContinuous"/>
    </xf>
    <xf numFmtId="178" fontId="0" fillId="0" borderId="0" xfId="0" applyNumberFormat="1" applyFont="1" applyBorder="1" applyAlignment="1" quotePrefix="1">
      <alignment/>
    </xf>
    <xf numFmtId="178" fontId="0" fillId="0" borderId="26" xfId="0" applyNumberFormat="1" applyFont="1" applyBorder="1" applyAlignment="1">
      <alignment/>
    </xf>
    <xf numFmtId="183" fontId="2" fillId="33" borderId="0" xfId="0" applyNumberFormat="1" applyFont="1" applyFill="1" applyBorder="1" applyAlignment="1">
      <alignment/>
    </xf>
    <xf numFmtId="183" fontId="2" fillId="33" borderId="54" xfId="0" applyNumberFormat="1" applyFont="1" applyFill="1" applyBorder="1" applyAlignment="1">
      <alignment/>
    </xf>
    <xf numFmtId="0" fontId="0" fillId="33" borderId="5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18" xfId="49" applyFill="1" applyBorder="1" applyAlignment="1">
      <alignment horizontal="center" vertical="center" wrapText="1"/>
      <protection/>
    </xf>
    <xf numFmtId="0" fontId="0" fillId="33" borderId="17" xfId="49" applyFill="1" applyBorder="1" applyAlignment="1">
      <alignment horizontal="center" vertical="center" wrapText="1"/>
      <protection/>
    </xf>
    <xf numFmtId="0" fontId="0" fillId="33" borderId="23" xfId="49" applyFill="1" applyBorder="1" applyAlignment="1">
      <alignment horizontal="center" vertical="center" wrapText="1"/>
      <protection/>
    </xf>
    <xf numFmtId="0" fontId="0" fillId="33" borderId="52" xfId="49" applyFill="1" applyBorder="1" applyAlignment="1">
      <alignment horizontal="center" vertical="center"/>
      <protection/>
    </xf>
    <xf numFmtId="0" fontId="0" fillId="33" borderId="19" xfId="49" applyFill="1" applyBorder="1" applyAlignment="1">
      <alignment horizontal="center" vertical="center"/>
      <protection/>
    </xf>
    <xf numFmtId="0" fontId="0" fillId="33" borderId="49" xfId="49" applyFill="1" applyBorder="1" applyAlignment="1">
      <alignment horizontal="center" vertical="center"/>
      <protection/>
    </xf>
    <xf numFmtId="0" fontId="0" fillId="33" borderId="50" xfId="49" applyFill="1" applyBorder="1" applyAlignment="1">
      <alignment horizontal="center" vertical="center"/>
      <protection/>
    </xf>
    <xf numFmtId="0" fontId="0" fillId="33" borderId="29" xfId="49" applyFill="1" applyBorder="1" applyAlignment="1">
      <alignment horizontal="center" vertical="center"/>
      <protection/>
    </xf>
    <xf numFmtId="0" fontId="0" fillId="33" borderId="51" xfId="49" applyFill="1" applyBorder="1" applyAlignment="1">
      <alignment horizontal="center" vertical="center"/>
      <protection/>
    </xf>
    <xf numFmtId="0" fontId="0" fillId="33" borderId="20" xfId="49" applyFill="1" applyBorder="1" applyAlignment="1">
      <alignment horizontal="center" vertical="center"/>
      <protection/>
    </xf>
    <xf numFmtId="0" fontId="0" fillId="33" borderId="33" xfId="49" applyFill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 wrapText="1"/>
      <protection/>
    </xf>
    <xf numFmtId="0" fontId="0" fillId="0" borderId="17" xfId="49" applyBorder="1" applyAlignment="1">
      <alignment horizontal="center" vertical="center" wrapText="1"/>
      <protection/>
    </xf>
    <xf numFmtId="0" fontId="0" fillId="0" borderId="23" xfId="49" applyBorder="1" applyAlignment="1">
      <alignment horizontal="center" vertical="center" wrapText="1"/>
      <protection/>
    </xf>
    <xf numFmtId="0" fontId="0" fillId="0" borderId="52" xfId="49" applyBorder="1" applyAlignment="1">
      <alignment horizontal="center" vertical="center"/>
      <protection/>
    </xf>
    <xf numFmtId="0" fontId="0" fillId="0" borderId="19" xfId="49" applyBorder="1" applyAlignment="1">
      <alignment horizontal="center" vertical="center"/>
      <protection/>
    </xf>
    <xf numFmtId="0" fontId="0" fillId="0" borderId="49" xfId="49" applyBorder="1" applyAlignment="1">
      <alignment horizontal="center" vertical="center"/>
      <protection/>
    </xf>
    <xf numFmtId="0" fontId="0" fillId="0" borderId="50" xfId="49" applyBorder="1" applyAlignment="1">
      <alignment horizontal="center" vertical="center"/>
      <protection/>
    </xf>
    <xf numFmtId="0" fontId="0" fillId="0" borderId="29" xfId="49" applyBorder="1" applyAlignment="1">
      <alignment horizontal="center" vertical="center"/>
      <protection/>
    </xf>
    <xf numFmtId="0" fontId="0" fillId="0" borderId="51" xfId="49" applyBorder="1" applyAlignment="1">
      <alignment horizontal="center" vertical="center"/>
      <protection/>
    </xf>
    <xf numFmtId="0" fontId="0" fillId="0" borderId="20" xfId="49" applyBorder="1" applyAlignment="1">
      <alignment horizontal="center" vertical="center"/>
      <protection/>
    </xf>
    <xf numFmtId="0" fontId="0" fillId="0" borderId="33" xfId="49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0" fillId="34" borderId="52" xfId="49" applyFont="1" applyFill="1" applyBorder="1" applyAlignment="1">
      <alignment horizontal="center" vertical="center"/>
      <protection/>
    </xf>
    <xf numFmtId="0" fontId="0" fillId="0" borderId="52" xfId="49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83" fontId="0" fillId="33" borderId="0" xfId="0" applyNumberFormat="1" applyFont="1" applyFill="1" applyBorder="1" applyAlignment="1">
      <alignment horizontal="right" indent="1"/>
    </xf>
    <xf numFmtId="183" fontId="2" fillId="33" borderId="0" xfId="0" applyNumberFormat="1" applyFont="1" applyFill="1" applyBorder="1" applyAlignment="1">
      <alignment horizontal="right" indent="1"/>
    </xf>
    <xf numFmtId="183" fontId="0" fillId="33" borderId="27" xfId="0" applyNumberFormat="1" applyFont="1" applyFill="1" applyBorder="1" applyAlignment="1">
      <alignment horizontal="right" indent="1"/>
    </xf>
    <xf numFmtId="183" fontId="2" fillId="33" borderId="27" xfId="0" applyNumberFormat="1" applyFont="1" applyFill="1" applyBorder="1" applyAlignment="1">
      <alignment horizontal="right" indent="1"/>
    </xf>
    <xf numFmtId="183" fontId="0" fillId="33" borderId="14" xfId="0" applyNumberFormat="1" applyFont="1" applyFill="1" applyBorder="1" applyAlignment="1">
      <alignment horizontal="right" indent="1"/>
    </xf>
    <xf numFmtId="183" fontId="2" fillId="33" borderId="14" xfId="0" applyNumberFormat="1" applyFont="1" applyFill="1" applyBorder="1" applyAlignment="1">
      <alignment horizontal="right" inden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°Quadrim.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°Quadrim.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4.8515625" style="0" customWidth="1"/>
  </cols>
  <sheetData>
    <row r="1" spans="1:4" ht="15.75">
      <c r="A1" s="45" t="s">
        <v>16</v>
      </c>
      <c r="B1" s="46"/>
      <c r="C1" s="46"/>
      <c r="D1" s="46"/>
    </row>
    <row r="2" spans="1:4" ht="18" customHeight="1">
      <c r="A2" s="45"/>
      <c r="B2" s="46"/>
      <c r="C2" s="46"/>
      <c r="D2" s="46"/>
    </row>
    <row r="3" spans="1:4" ht="12.75" customHeight="1">
      <c r="A3" s="47" t="s">
        <v>254</v>
      </c>
      <c r="B3" s="46"/>
      <c r="C3" s="46"/>
      <c r="D3" s="46"/>
    </row>
    <row r="4" spans="1:4" ht="12.75" customHeight="1">
      <c r="A4" s="47" t="s">
        <v>255</v>
      </c>
      <c r="B4" s="46"/>
      <c r="C4" s="46"/>
      <c r="D4" s="46"/>
    </row>
    <row r="5" spans="1:4" ht="15.75" customHeight="1">
      <c r="A5" s="47" t="s">
        <v>256</v>
      </c>
      <c r="B5" s="46"/>
      <c r="C5" s="46"/>
      <c r="D5" s="46"/>
    </row>
    <row r="6" spans="1:4" ht="12.75" customHeight="1">
      <c r="A6" s="47" t="s">
        <v>257</v>
      </c>
      <c r="B6" s="46"/>
      <c r="C6" s="46"/>
      <c r="D6" s="46"/>
    </row>
    <row r="7" spans="1:4" ht="12.75" customHeight="1">
      <c r="A7" s="45"/>
      <c r="B7" s="46"/>
      <c r="C7" s="46"/>
      <c r="D7" s="46"/>
    </row>
    <row r="8" spans="1:4" ht="12.75">
      <c r="A8" s="47" t="s">
        <v>17</v>
      </c>
      <c r="B8" s="46"/>
      <c r="C8" s="46"/>
      <c r="D8" s="46"/>
    </row>
    <row r="9" spans="1:4" ht="12.75">
      <c r="A9" s="47" t="s">
        <v>18</v>
      </c>
      <c r="B9" s="46"/>
      <c r="C9" s="46"/>
      <c r="D9" s="46"/>
    </row>
    <row r="10" spans="1:4" ht="15">
      <c r="A10" s="48"/>
      <c r="B10" s="48"/>
      <c r="C10" s="48"/>
      <c r="D10" s="48"/>
    </row>
    <row r="11" spans="1:4" ht="12.75">
      <c r="A11" s="49" t="s">
        <v>19</v>
      </c>
      <c r="B11" s="49"/>
      <c r="C11" s="49"/>
      <c r="D11" s="49"/>
    </row>
    <row r="12" spans="1:4" ht="3.75" customHeight="1">
      <c r="A12" s="50"/>
      <c r="B12" s="51"/>
      <c r="C12" s="51"/>
      <c r="D12" s="51"/>
    </row>
    <row r="13" spans="1:4" ht="12.75">
      <c r="A13" s="50" t="s">
        <v>20</v>
      </c>
      <c r="B13" s="50"/>
      <c r="C13" s="50"/>
      <c r="D13" s="50"/>
    </row>
    <row r="14" spans="1:4" ht="12.75">
      <c r="A14" s="50" t="s">
        <v>21</v>
      </c>
      <c r="B14" s="50"/>
      <c r="C14" s="50"/>
      <c r="D14" s="50"/>
    </row>
    <row r="15" spans="1:4" ht="12.75">
      <c r="A15" s="50" t="s">
        <v>22</v>
      </c>
      <c r="B15" s="50"/>
      <c r="C15" s="50"/>
      <c r="D15" s="50"/>
    </row>
    <row r="16" spans="1:4" ht="12.75">
      <c r="A16" s="50" t="s">
        <v>23</v>
      </c>
      <c r="B16" s="50"/>
      <c r="C16" s="50"/>
      <c r="D16" s="50"/>
    </row>
    <row r="17" spans="1:4" ht="12.75">
      <c r="A17" s="50" t="s">
        <v>24</v>
      </c>
      <c r="B17" s="50"/>
      <c r="C17" s="50"/>
      <c r="D17" s="50"/>
    </row>
    <row r="18" spans="1:4" ht="12.75">
      <c r="A18" s="50" t="s">
        <v>25</v>
      </c>
      <c r="B18" s="50"/>
      <c r="C18" s="50"/>
      <c r="D18" s="50"/>
    </row>
    <row r="19" spans="1:4" ht="15.75" customHeight="1">
      <c r="A19" s="52"/>
      <c r="B19" s="53"/>
      <c r="C19" s="53"/>
      <c r="D19" s="53"/>
    </row>
    <row r="20" spans="1:4" ht="12.75">
      <c r="A20" s="54" t="s">
        <v>26</v>
      </c>
      <c r="B20" s="53"/>
      <c r="C20" s="53"/>
      <c r="D20" s="53"/>
    </row>
    <row r="21" spans="1:4" ht="18" customHeight="1">
      <c r="A21" s="52" t="s">
        <v>27</v>
      </c>
      <c r="B21" s="53"/>
      <c r="C21" s="53"/>
      <c r="D21" s="53"/>
    </row>
    <row r="22" spans="1:4" ht="12.75">
      <c r="A22" s="52" t="s">
        <v>28</v>
      </c>
      <c r="B22" s="53"/>
      <c r="C22" s="53"/>
      <c r="D22" s="53"/>
    </row>
    <row r="23" spans="1:4" ht="9.75" customHeight="1">
      <c r="A23" s="52"/>
      <c r="B23" s="53"/>
      <c r="C23" s="53"/>
      <c r="D23" s="53"/>
    </row>
    <row r="24" spans="1:4" ht="12.75">
      <c r="A24" s="49" t="s">
        <v>29</v>
      </c>
      <c r="B24" s="49"/>
      <c r="C24" s="49"/>
      <c r="D24" s="49"/>
    </row>
    <row r="25" spans="1:4" ht="3.75" customHeight="1">
      <c r="A25" s="49"/>
      <c r="B25" s="49"/>
      <c r="C25" s="49"/>
      <c r="D25" s="49"/>
    </row>
    <row r="26" spans="1:4" ht="12.75">
      <c r="A26" s="55" t="s">
        <v>30</v>
      </c>
      <c r="B26" s="55"/>
      <c r="C26" s="55"/>
      <c r="D26" s="55"/>
    </row>
    <row r="27" spans="1:4" ht="12.75">
      <c r="A27" s="55" t="s">
        <v>31</v>
      </c>
      <c r="B27" s="55"/>
      <c r="C27" s="55"/>
      <c r="D27" s="55"/>
    </row>
    <row r="28" spans="1:4" ht="12.75">
      <c r="A28" s="55" t="s">
        <v>32</v>
      </c>
      <c r="B28" s="55"/>
      <c r="C28" s="55"/>
      <c r="D28" s="55"/>
    </row>
    <row r="29" spans="1:4" ht="12.75">
      <c r="A29" s="55" t="s">
        <v>33</v>
      </c>
      <c r="B29" s="55"/>
      <c r="C29" s="55"/>
      <c r="D29" s="55"/>
    </row>
    <row r="30" spans="1:4" ht="12.75">
      <c r="A30" s="55" t="s">
        <v>34</v>
      </c>
      <c r="B30" s="55"/>
      <c r="C30" s="55"/>
      <c r="D30" s="55"/>
    </row>
    <row r="31" spans="1:4" ht="12.75">
      <c r="A31" s="55"/>
      <c r="B31" s="55"/>
      <c r="C31" s="55"/>
      <c r="D31" s="55"/>
    </row>
    <row r="32" spans="1:4" ht="12.75">
      <c r="A32" s="50" t="s">
        <v>35</v>
      </c>
      <c r="B32" s="55"/>
      <c r="C32" s="55"/>
      <c r="D32" s="55"/>
    </row>
    <row r="33" spans="1:4" ht="15.75" customHeight="1">
      <c r="A33" s="56" t="s">
        <v>36</v>
      </c>
      <c r="B33" s="55"/>
      <c r="C33" s="55"/>
      <c r="D33" s="55"/>
    </row>
    <row r="34" spans="1:4" ht="12.75">
      <c r="A34" s="50" t="s">
        <v>37</v>
      </c>
      <c r="B34" s="55"/>
      <c r="C34" s="55"/>
      <c r="D34" s="55"/>
    </row>
    <row r="35" spans="1:4" ht="15.75" customHeight="1">
      <c r="A35" s="56" t="s">
        <v>38</v>
      </c>
      <c r="B35" s="55"/>
      <c r="C35" s="55"/>
      <c r="D35" s="55"/>
    </row>
    <row r="36" spans="1:4" ht="12.75">
      <c r="A36" s="50" t="s">
        <v>58</v>
      </c>
      <c r="B36" s="55"/>
      <c r="C36" s="55"/>
      <c r="D36" s="55"/>
    </row>
    <row r="37" spans="1:4" ht="12.75">
      <c r="A37" s="50" t="s">
        <v>59</v>
      </c>
      <c r="B37" s="55"/>
      <c r="C37" s="55"/>
      <c r="D37" s="55"/>
    </row>
    <row r="38" spans="1:4" ht="15.75" customHeight="1">
      <c r="A38" s="50" t="s">
        <v>39</v>
      </c>
      <c r="B38" s="55"/>
      <c r="C38" s="55"/>
      <c r="D38" s="55"/>
    </row>
    <row r="39" spans="1:4" ht="12.75">
      <c r="A39" s="50" t="s">
        <v>40</v>
      </c>
      <c r="B39" s="55"/>
      <c r="C39" s="55"/>
      <c r="D39" s="55"/>
    </row>
    <row r="40" spans="1:4" ht="12.75">
      <c r="A40" s="50"/>
      <c r="B40" s="55"/>
      <c r="C40" s="55"/>
      <c r="D40" s="55"/>
    </row>
    <row r="41" spans="1:4" ht="12.75">
      <c r="A41" s="50" t="s">
        <v>52</v>
      </c>
      <c r="B41" s="55"/>
      <c r="C41" s="55"/>
      <c r="D41" s="55"/>
    </row>
    <row r="42" spans="1:4" ht="12.75">
      <c r="A42" s="57" t="s">
        <v>53</v>
      </c>
      <c r="B42" s="55"/>
      <c r="C42" s="55"/>
      <c r="D42" s="55"/>
    </row>
    <row r="43" spans="1:4" ht="12.75">
      <c r="A43" s="50" t="s">
        <v>60</v>
      </c>
      <c r="B43" s="55"/>
      <c r="C43" s="55"/>
      <c r="D43" s="55"/>
    </row>
    <row r="44" spans="1:4" ht="12.75">
      <c r="A44" s="50" t="s">
        <v>41</v>
      </c>
      <c r="B44" s="55"/>
      <c r="C44" s="55"/>
      <c r="D44" s="55"/>
    </row>
    <row r="45" spans="1:4" ht="12.75">
      <c r="A45" s="50" t="s">
        <v>42</v>
      </c>
      <c r="B45" s="55"/>
      <c r="C45" s="55"/>
      <c r="D45" s="55"/>
    </row>
    <row r="46" spans="1:4" ht="12.75">
      <c r="A46" s="50"/>
      <c r="B46" s="55"/>
      <c r="C46" s="55"/>
      <c r="D46" s="55"/>
    </row>
    <row r="47" spans="1:4" ht="12.75">
      <c r="A47" s="50" t="s">
        <v>153</v>
      </c>
      <c r="B47" s="55"/>
      <c r="C47" s="55"/>
      <c r="D47" s="55"/>
    </row>
    <row r="48" spans="1:4" ht="12.75">
      <c r="A48" s="50" t="s">
        <v>154</v>
      </c>
      <c r="B48" s="55"/>
      <c r="C48" s="55"/>
      <c r="D48" s="55"/>
    </row>
    <row r="49" spans="1:4" ht="12.75">
      <c r="A49" s="50" t="s">
        <v>155</v>
      </c>
      <c r="B49" s="55"/>
      <c r="C49" s="55"/>
      <c r="D49" s="55"/>
    </row>
    <row r="50" spans="1:4" ht="12.75">
      <c r="A50" s="50"/>
      <c r="B50" s="55"/>
      <c r="C50" s="55"/>
      <c r="D50" s="55"/>
    </row>
    <row r="51" spans="1:4" ht="12.75">
      <c r="A51" s="55" t="s">
        <v>156</v>
      </c>
      <c r="B51" s="55"/>
      <c r="C51" s="55"/>
      <c r="D51" s="55"/>
    </row>
    <row r="52" spans="1:4" ht="12.75">
      <c r="A52" s="55" t="s">
        <v>251</v>
      </c>
      <c r="B52" s="55"/>
      <c r="C52" s="55"/>
      <c r="D52" s="55"/>
    </row>
    <row r="53" spans="1:4" ht="12.75">
      <c r="A53" s="55" t="s">
        <v>252</v>
      </c>
      <c r="B53" s="55"/>
      <c r="C53" s="55"/>
      <c r="D53" s="55"/>
    </row>
    <row r="54" spans="1:4" ht="12.75">
      <c r="A54" s="55" t="s">
        <v>253</v>
      </c>
      <c r="B54" s="55"/>
      <c r="C54" s="55"/>
      <c r="D54" s="55"/>
    </row>
    <row r="55" spans="1:4" ht="12.75">
      <c r="A55" s="55"/>
      <c r="B55" s="55"/>
      <c r="C55" s="55"/>
      <c r="D55" s="55"/>
    </row>
    <row r="56" spans="1:4" ht="12.75">
      <c r="A56" s="49" t="s">
        <v>43</v>
      </c>
      <c r="B56" s="55"/>
      <c r="C56" s="55"/>
      <c r="D56" s="55"/>
    </row>
    <row r="57" spans="1:4" ht="15.75" customHeight="1">
      <c r="A57" s="50" t="s">
        <v>44</v>
      </c>
      <c r="B57" s="55"/>
      <c r="C57" s="55"/>
      <c r="D57" s="55"/>
    </row>
    <row r="58" spans="1:4" ht="12.75">
      <c r="A58" s="55"/>
      <c r="B58" s="55"/>
      <c r="C58" s="55"/>
      <c r="D58" s="55"/>
    </row>
    <row r="59" spans="1:4" ht="12.75">
      <c r="A59" s="57" t="s">
        <v>163</v>
      </c>
      <c r="B59" s="51"/>
      <c r="C59" s="51"/>
      <c r="D59" s="51"/>
    </row>
    <row r="60" spans="1:4" ht="15.75" customHeight="1">
      <c r="A60" s="50" t="s">
        <v>45</v>
      </c>
      <c r="B60" s="51"/>
      <c r="C60" s="51"/>
      <c r="D60" s="51"/>
    </row>
    <row r="61" spans="1:4" ht="12.75">
      <c r="A61" s="50" t="s">
        <v>46</v>
      </c>
      <c r="B61" s="51"/>
      <c r="C61" s="51"/>
      <c r="D61" s="51"/>
    </row>
    <row r="62" spans="1:4" ht="15.75" customHeight="1">
      <c r="A62" s="50" t="s">
        <v>47</v>
      </c>
      <c r="B62" s="51"/>
      <c r="C62" s="51"/>
      <c r="D62" s="51"/>
    </row>
    <row r="63" spans="1:4" ht="12.75">
      <c r="A63" s="50" t="s">
        <v>48</v>
      </c>
      <c r="B63" s="51"/>
      <c r="C63" s="51"/>
      <c r="D63" s="51"/>
    </row>
    <row r="64" spans="1:4" ht="12.75">
      <c r="A64" s="50" t="s">
        <v>49</v>
      </c>
      <c r="B64" s="51"/>
      <c r="C64" s="51"/>
      <c r="D64" s="51"/>
    </row>
    <row r="65" spans="1:4" ht="15.75" customHeight="1">
      <c r="A65" s="50" t="s">
        <v>157</v>
      </c>
      <c r="B65" s="51"/>
      <c r="C65" s="51"/>
      <c r="D65" s="51"/>
    </row>
    <row r="66" spans="1:4" ht="12.75">
      <c r="A66" s="50" t="s">
        <v>158</v>
      </c>
      <c r="B66" s="51"/>
      <c r="C66" s="51"/>
      <c r="D66" s="51"/>
    </row>
    <row r="67" spans="1:4" ht="12.75">
      <c r="A67" s="50" t="s">
        <v>159</v>
      </c>
      <c r="B67" s="51"/>
      <c r="C67" s="51"/>
      <c r="D67" s="51"/>
    </row>
    <row r="68" spans="1:4" ht="12.75">
      <c r="A68" s="50" t="s">
        <v>160</v>
      </c>
      <c r="B68" s="51"/>
      <c r="C68" s="51"/>
      <c r="D68" s="51"/>
    </row>
    <row r="69" spans="1:4" ht="12.75">
      <c r="A69" s="50" t="s">
        <v>161</v>
      </c>
      <c r="B69" s="51"/>
      <c r="C69" s="51"/>
      <c r="D69" s="51"/>
    </row>
    <row r="70" spans="1:4" ht="12.75">
      <c r="A70" s="50" t="s">
        <v>162</v>
      </c>
      <c r="B70" s="51"/>
      <c r="C70" s="51"/>
      <c r="D70" s="51"/>
    </row>
    <row r="71" spans="1:4" ht="12.75">
      <c r="A71" s="50"/>
      <c r="B71" s="51"/>
      <c r="C71" s="51"/>
      <c r="D71" s="51"/>
    </row>
    <row r="72" spans="1:4" ht="12.75">
      <c r="A72" s="49" t="s">
        <v>50</v>
      </c>
      <c r="B72" s="58"/>
      <c r="C72" s="58"/>
      <c r="D72" s="58"/>
    </row>
    <row r="73" spans="1:4" ht="15.75" customHeight="1">
      <c r="A73" s="51" t="s">
        <v>55</v>
      </c>
      <c r="B73" s="59"/>
      <c r="C73" s="59"/>
      <c r="D73" s="59"/>
    </row>
    <row r="74" spans="1:4" ht="12.75">
      <c r="A74" s="60" t="s">
        <v>56</v>
      </c>
      <c r="B74" s="59"/>
      <c r="C74" s="59"/>
      <c r="D74" s="59"/>
    </row>
    <row r="75" spans="1:4" ht="19.5" customHeight="1">
      <c r="A75" s="49" t="s">
        <v>51</v>
      </c>
      <c r="B75" s="59"/>
      <c r="C75" s="59"/>
      <c r="D75" s="59"/>
    </row>
    <row r="76" spans="1:4" ht="15.75" customHeight="1">
      <c r="A76" s="51" t="s">
        <v>57</v>
      </c>
      <c r="B76" s="59"/>
      <c r="C76" s="59"/>
      <c r="D76" s="59"/>
    </row>
    <row r="77" spans="1:4" ht="12.75">
      <c r="A77" s="59" t="s">
        <v>116</v>
      </c>
      <c r="B77" s="59"/>
      <c r="C77" s="59"/>
      <c r="D77" s="59"/>
    </row>
    <row r="78" spans="1:4" ht="12.75">
      <c r="A78" s="11"/>
      <c r="B78" s="11"/>
      <c r="C78" s="11"/>
      <c r="D78" s="11"/>
    </row>
    <row r="79" ht="12.75">
      <c r="A79" s="106" t="s">
        <v>143</v>
      </c>
    </row>
    <row r="80" ht="15.75" customHeight="1">
      <c r="A80" s="107" t="s">
        <v>144</v>
      </c>
    </row>
    <row r="81" ht="12.75">
      <c r="A81" s="107" t="s">
        <v>145</v>
      </c>
    </row>
    <row r="82" ht="12.75">
      <c r="A82" s="107" t="s">
        <v>146</v>
      </c>
    </row>
    <row r="83" ht="12.75">
      <c r="A83" s="107" t="s">
        <v>147</v>
      </c>
    </row>
    <row r="84" ht="12.75">
      <c r="A84" s="107" t="s">
        <v>148</v>
      </c>
    </row>
    <row r="85" ht="12.75">
      <c r="A85" s="107" t="s">
        <v>149</v>
      </c>
    </row>
    <row r="86" ht="12.75">
      <c r="A86" s="107" t="s">
        <v>150</v>
      </c>
    </row>
    <row r="87" ht="12.75">
      <c r="A87" s="107" t="s">
        <v>203</v>
      </c>
    </row>
    <row r="88" ht="12.75">
      <c r="A88" s="107" t="s">
        <v>151</v>
      </c>
    </row>
    <row r="89" ht="12.75">
      <c r="A89" s="107" t="s">
        <v>152</v>
      </c>
    </row>
    <row r="90" ht="12.75">
      <c r="A90" s="107" t="s">
        <v>204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2.7109375" style="0" customWidth="1"/>
    <col min="4" max="5" width="6.7109375" style="0" customWidth="1"/>
    <col min="6" max="6" width="2.7109375" style="0" customWidth="1"/>
    <col min="7" max="7" width="6.7109375" style="0" customWidth="1"/>
    <col min="8" max="8" width="2.7109375" style="0" customWidth="1"/>
    <col min="9" max="9" width="6.7109375" style="0" customWidth="1"/>
    <col min="10" max="10" width="2.7109375" style="0" customWidth="1"/>
    <col min="11" max="11" width="6.7109375" style="0" customWidth="1"/>
    <col min="12" max="12" width="2.7109375" style="0" customWidth="1"/>
    <col min="13" max="13" width="6.7109375" style="0" customWidth="1"/>
  </cols>
  <sheetData>
    <row r="1" spans="1:13" ht="19.5" customHeight="1" thickTop="1">
      <c r="A1" s="108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4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9.5" customHeight="1">
      <c r="A3" s="111" t="s">
        <v>209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91.5" customHeight="1">
      <c r="A4" s="63"/>
      <c r="B4" s="71" t="s">
        <v>102</v>
      </c>
      <c r="C4" s="72"/>
      <c r="D4" s="71" t="s">
        <v>91</v>
      </c>
      <c r="E4" s="71" t="s">
        <v>92</v>
      </c>
      <c r="F4" s="72"/>
      <c r="G4" s="73" t="s">
        <v>93</v>
      </c>
      <c r="H4" s="72"/>
      <c r="I4" s="71" t="s">
        <v>94</v>
      </c>
      <c r="J4" s="72"/>
      <c r="K4" s="73" t="s">
        <v>95</v>
      </c>
      <c r="L4" s="72"/>
      <c r="M4" s="74" t="s">
        <v>96</v>
      </c>
    </row>
    <row r="5" spans="1:13" ht="12.75">
      <c r="A5" s="15"/>
      <c r="B5" s="22"/>
      <c r="C5" s="75"/>
      <c r="D5" s="22"/>
      <c r="E5" s="22"/>
      <c r="F5" s="75"/>
      <c r="G5" s="22"/>
      <c r="H5" s="75"/>
      <c r="I5" s="22"/>
      <c r="J5" s="75"/>
      <c r="K5" s="22"/>
      <c r="L5" s="75"/>
      <c r="M5" s="25"/>
    </row>
    <row r="6" spans="1:13" ht="12.75">
      <c r="A6" s="64" t="s">
        <v>69</v>
      </c>
      <c r="B6" s="27">
        <f>'Offerta TOT'!B6-'Offerta M'!B6</f>
        <v>80.57745</v>
      </c>
      <c r="C6" s="76"/>
      <c r="D6" s="27">
        <f>'Offerta TOT'!D6-'Offerta M'!D6</f>
        <v>29.917050000000035</v>
      </c>
      <c r="E6" s="27">
        <f>'Offerta TOT'!E6-'Offerta M'!E6</f>
        <v>8.92962499999993</v>
      </c>
      <c r="F6" s="76"/>
      <c r="G6" s="27">
        <f>E6+D6+B6</f>
        <v>119.42412499999996</v>
      </c>
      <c r="H6" s="76"/>
      <c r="I6" s="271">
        <f>'Offerta TOT'!I6-'Offerta M'!I6</f>
        <v>21.52115</v>
      </c>
      <c r="J6" s="270"/>
      <c r="K6" s="244">
        <f>I6+G6</f>
        <v>140.94527499999995</v>
      </c>
      <c r="L6" s="270"/>
      <c r="M6" s="324">
        <f>'Offerta TOT'!M6-'Offerta M'!M6</f>
        <v>31.09465000000003</v>
      </c>
    </row>
    <row r="7" spans="1:13" ht="12.75">
      <c r="A7" s="29" t="s">
        <v>7</v>
      </c>
      <c r="B7" s="27"/>
      <c r="C7" s="76"/>
      <c r="D7" s="27"/>
      <c r="E7" s="27"/>
      <c r="F7" s="76"/>
      <c r="G7" s="27"/>
      <c r="H7" s="76"/>
      <c r="I7" s="244"/>
      <c r="J7" s="270"/>
      <c r="K7" s="244"/>
      <c r="L7" s="270"/>
      <c r="M7" s="324"/>
    </row>
    <row r="8" spans="1:13" ht="18" customHeight="1">
      <c r="A8" s="15" t="s">
        <v>212</v>
      </c>
      <c r="B8" s="30">
        <f>'Offerta TOT'!B8-'Offerta M'!B8</f>
        <v>21.03074999999999</v>
      </c>
      <c r="C8" s="77"/>
      <c r="D8" s="30">
        <f>'Offerta TOT'!D8-'Offerta M'!D8</f>
        <v>7.759275000000005</v>
      </c>
      <c r="E8" s="30">
        <f>'Offerta TOT'!E8-'Offerta M'!E8</f>
        <v>2.1541750000000066</v>
      </c>
      <c r="F8" s="77"/>
      <c r="G8" s="30">
        <f>E8+D8+B8</f>
        <v>30.944200000000002</v>
      </c>
      <c r="H8" s="77"/>
      <c r="I8" s="275">
        <f>I6-I9</f>
        <v>4.356124999999999</v>
      </c>
      <c r="J8" s="277"/>
      <c r="K8" s="224">
        <f>I8+G8</f>
        <v>35.300325</v>
      </c>
      <c r="L8" s="277"/>
      <c r="M8" s="325">
        <f>'Offerta TOT'!M8-'Offerta M'!M8</f>
        <v>4.193</v>
      </c>
    </row>
    <row r="9" spans="1:13" ht="12.75">
      <c r="A9" s="15" t="s">
        <v>213</v>
      </c>
      <c r="B9" s="30">
        <f>'Offerta TOT'!B9-'Offerta M'!B9</f>
        <v>59.546700000000016</v>
      </c>
      <c r="C9" s="77"/>
      <c r="D9" s="30">
        <f>'Offerta TOT'!D9-'Offerta M'!D9</f>
        <v>22.157775000000026</v>
      </c>
      <c r="E9" s="30">
        <f>'Offerta TOT'!E9-'Offerta M'!E9</f>
        <v>6.775449999999925</v>
      </c>
      <c r="F9" s="77"/>
      <c r="G9" s="30">
        <f>'Offerta TOT'!G9-'Offerta M'!G9</f>
        <v>88.47992499999998</v>
      </c>
      <c r="H9" s="77"/>
      <c r="I9" s="275">
        <f>'Offerta TOT'!I9-'Offerta M'!I9</f>
        <v>17.165025</v>
      </c>
      <c r="J9" s="277"/>
      <c r="K9" s="224">
        <f>'Offerta TOT'!K9-'Offerta M'!K9</f>
        <v>117.10824999999997</v>
      </c>
      <c r="L9" s="277"/>
      <c r="M9" s="325">
        <f>'Offerta TOT'!M9-'Offerta M'!M9</f>
        <v>26.901650000000032</v>
      </c>
    </row>
    <row r="10" spans="1:13" ht="9.75" customHeight="1">
      <c r="A10" s="15"/>
      <c r="B10" s="30"/>
      <c r="C10" s="77"/>
      <c r="D10" s="30"/>
      <c r="E10" s="30"/>
      <c r="F10" s="77"/>
      <c r="G10" s="30"/>
      <c r="H10" s="77"/>
      <c r="I10" s="224"/>
      <c r="J10" s="277"/>
      <c r="K10" s="224"/>
      <c r="L10" s="277"/>
      <c r="M10" s="325"/>
    </row>
    <row r="11" spans="1:13" ht="12.75">
      <c r="A11" s="15" t="s">
        <v>72</v>
      </c>
      <c r="B11" s="30">
        <f>'Offerta TOT'!B11-'Offerta M'!B11</f>
        <v>14.981024999999999</v>
      </c>
      <c r="C11" s="77"/>
      <c r="D11" s="30">
        <f>'Offerta TOT'!D11-'Offerta M'!D11</f>
        <v>3.5702</v>
      </c>
      <c r="E11" s="30">
        <f>'Offerta TOT'!E11-'Offerta M'!E11</f>
        <v>1.365075000000008</v>
      </c>
      <c r="F11" s="77"/>
      <c r="G11" s="30">
        <f>E11+D11+B11</f>
        <v>19.916300000000007</v>
      </c>
      <c r="H11" s="77"/>
      <c r="I11" s="224">
        <f>'Offerta TOT'!I11-'Offerta M'!I11</f>
        <v>2.0058500000000006</v>
      </c>
      <c r="J11" s="277"/>
      <c r="K11" s="224">
        <f>I11+G11</f>
        <v>21.92215000000001</v>
      </c>
      <c r="L11" s="277"/>
      <c r="M11" s="325">
        <f>'Offerta TOT'!M11-'Offerta M'!M11</f>
        <v>3.1573749999999996</v>
      </c>
    </row>
    <row r="12" spans="1:13" ht="12.75">
      <c r="A12" s="15" t="s">
        <v>73</v>
      </c>
      <c r="B12" s="30">
        <f>'Offerta TOT'!B12-'Offerta M'!B12</f>
        <v>20.038825000000003</v>
      </c>
      <c r="C12" s="77"/>
      <c r="D12" s="30">
        <f>'Offerta TOT'!D12-'Offerta M'!D12</f>
        <v>6.809224999999994</v>
      </c>
      <c r="E12" s="30">
        <f>'Offerta TOT'!E12-'Offerta M'!E12</f>
        <v>2.7216749999999976</v>
      </c>
      <c r="F12" s="77"/>
      <c r="G12" s="30">
        <f>E12+D12+B12</f>
        <v>29.569724999999995</v>
      </c>
      <c r="H12" s="77"/>
      <c r="I12" s="224">
        <f>'Offerta TOT'!I12-'Offerta M'!I12</f>
        <v>5.613874999999998</v>
      </c>
      <c r="J12" s="277"/>
      <c r="K12" s="224">
        <f>I12+G12</f>
        <v>35.18359999999999</v>
      </c>
      <c r="L12" s="277"/>
      <c r="M12" s="325">
        <f>'Offerta TOT'!M12-'Offerta M'!M12</f>
        <v>4.046200000000001</v>
      </c>
    </row>
    <row r="13" spans="1:13" ht="12.75">
      <c r="A13" s="15" t="s">
        <v>74</v>
      </c>
      <c r="B13" s="30">
        <f>'Offerta TOT'!B13-'Offerta M'!B13</f>
        <v>28.96865</v>
      </c>
      <c r="C13" s="77"/>
      <c r="D13" s="30">
        <f>'Offerta TOT'!D13-'Offerta M'!D13</f>
        <v>9.942800000000002</v>
      </c>
      <c r="E13" s="30">
        <f>'Offerta TOT'!E13-'Offerta M'!E13</f>
        <v>3.5489249999999855</v>
      </c>
      <c r="F13" s="77"/>
      <c r="G13" s="30">
        <f>E13+D13+B13</f>
        <v>42.460374999999985</v>
      </c>
      <c r="H13" s="77"/>
      <c r="I13" s="224">
        <f>'Offerta TOT'!I13-'Offerta M'!I13</f>
        <v>9.815850000000003</v>
      </c>
      <c r="J13" s="277"/>
      <c r="K13" s="224">
        <f>I13+G13</f>
        <v>52.27622499999999</v>
      </c>
      <c r="L13" s="277"/>
      <c r="M13" s="325">
        <f>'Offerta TOT'!M13-'Offerta M'!M13</f>
        <v>10.806249999999995</v>
      </c>
    </row>
    <row r="14" spans="1:13" ht="12.75">
      <c r="A14" s="15" t="s">
        <v>75</v>
      </c>
      <c r="B14" s="30">
        <f>'Offerta TOT'!B14-'Offerta M'!B14</f>
        <v>16.588950000000004</v>
      </c>
      <c r="C14" s="77"/>
      <c r="D14" s="30">
        <f>'Offerta TOT'!D14-'Offerta M'!D14</f>
        <v>9.594825000000004</v>
      </c>
      <c r="E14" s="30">
        <f>'Offerta TOT'!E14-'Offerta M'!E14</f>
        <v>1.2939499999999917</v>
      </c>
      <c r="F14" s="77"/>
      <c r="G14" s="30">
        <f>E14+D14+B14</f>
        <v>27.477725</v>
      </c>
      <c r="H14" s="77"/>
      <c r="I14" s="275">
        <f>'Offerta TOT'!I14-'Offerta M'!I14</f>
        <v>4.085575</v>
      </c>
      <c r="J14" s="277"/>
      <c r="K14" s="224">
        <f>I14+G14</f>
        <v>31.563299999999998</v>
      </c>
      <c r="L14" s="277"/>
      <c r="M14" s="325">
        <f>'Offerta TOT'!M14-'Offerta M'!M14</f>
        <v>13.08482500000001</v>
      </c>
    </row>
    <row r="15" spans="1:13" ht="9.75" customHeight="1">
      <c r="A15" s="15"/>
      <c r="B15" s="30"/>
      <c r="C15" s="77"/>
      <c r="D15" s="30"/>
      <c r="E15" s="30"/>
      <c r="F15" s="77"/>
      <c r="G15" s="30"/>
      <c r="H15" s="77"/>
      <c r="I15" s="224"/>
      <c r="J15" s="277"/>
      <c r="K15" s="224"/>
      <c r="L15" s="277"/>
      <c r="M15" s="325"/>
    </row>
    <row r="16" spans="1:13" ht="12.75">
      <c r="A16" s="15" t="s">
        <v>90</v>
      </c>
      <c r="B16" s="30">
        <f>'Offerta TOT'!B16-'Offerta M'!B16</f>
        <v>25.97585000000001</v>
      </c>
      <c r="C16" s="77"/>
      <c r="D16" s="30">
        <f>'Offerta TOT'!D16-'Offerta M'!D16</f>
        <v>9.335550000000007</v>
      </c>
      <c r="E16" s="30">
        <f>'Offerta TOT'!E16-'Offerta M'!E16</f>
        <v>2.196374999999966</v>
      </c>
      <c r="F16" s="77"/>
      <c r="G16" s="30">
        <f>E16+D16+B16</f>
        <v>37.50777499999998</v>
      </c>
      <c r="H16" s="77"/>
      <c r="I16" s="275">
        <f>'Offerta TOT'!I16-'Offerta M'!I16</f>
        <v>8.715400000000002</v>
      </c>
      <c r="J16" s="277"/>
      <c r="K16" s="224">
        <f>I16+G16</f>
        <v>46.22317499999998</v>
      </c>
      <c r="L16" s="277"/>
      <c r="M16" s="325">
        <f>'Offerta TOT'!M16-'Offerta M'!M16</f>
        <v>8.078825000000005</v>
      </c>
    </row>
    <row r="17" spans="1:13" ht="12.75">
      <c r="A17" s="15" t="s">
        <v>76</v>
      </c>
      <c r="B17" s="30">
        <f>'Offerta TOT'!B17-'Offerta M'!B17</f>
        <v>28.03089999999998</v>
      </c>
      <c r="C17" s="77"/>
      <c r="D17" s="30">
        <f>'Offerta TOT'!D17-'Offerta M'!D17</f>
        <v>14.865199999999998</v>
      </c>
      <c r="E17" s="30">
        <f>'Offerta TOT'!E17-'Offerta M'!E17</f>
        <v>4.857625000000006</v>
      </c>
      <c r="F17" s="77"/>
      <c r="G17" s="30">
        <f>E17+D17+B17</f>
        <v>47.75372499999999</v>
      </c>
      <c r="H17" s="77"/>
      <c r="I17" s="275">
        <f>'Offerta TOT'!I17-'Offerta M'!I17</f>
        <v>6.934325</v>
      </c>
      <c r="J17" s="277"/>
      <c r="K17" s="224">
        <f>I17+G17</f>
        <v>54.68804999999999</v>
      </c>
      <c r="L17" s="277"/>
      <c r="M17" s="325">
        <f>'Offerta TOT'!M17-'Offerta M'!M17</f>
        <v>18.838575000000013</v>
      </c>
    </row>
    <row r="18" spans="1:13" ht="12.75">
      <c r="A18" s="15" t="s">
        <v>77</v>
      </c>
      <c r="B18" s="30">
        <f>'Offerta TOT'!B18-'Offerta M'!B18</f>
        <v>24.78755000000001</v>
      </c>
      <c r="C18" s="77"/>
      <c r="D18" s="30">
        <f>'Offerta TOT'!D19-'Offerta M'!D19</f>
        <v>0.39195000000000013</v>
      </c>
      <c r="E18" s="30">
        <f>'Offerta TOT'!E18-'Offerta M'!E18</f>
        <v>1.7696249999999996</v>
      </c>
      <c r="F18" s="77"/>
      <c r="G18" s="30">
        <f>E18+D18+B18</f>
        <v>26.94912500000001</v>
      </c>
      <c r="H18" s="77"/>
      <c r="I18" s="275">
        <f>'Offerta TOT'!I18-'Offerta M'!I18</f>
        <v>5.077624999999999</v>
      </c>
      <c r="J18" s="277"/>
      <c r="K18" s="224">
        <f>I18+G18</f>
        <v>32.02675000000001</v>
      </c>
      <c r="L18" s="277"/>
      <c r="M18" s="325">
        <f>'Offerta TOT'!M19-'Offerta M'!M19</f>
        <v>0.29500000000000015</v>
      </c>
    </row>
    <row r="19" spans="1:13" ht="12.75">
      <c r="A19" s="15" t="s">
        <v>97</v>
      </c>
      <c r="B19" s="30">
        <f>'Offerta TOT'!B19-'Offerta M'!B19</f>
        <v>1.7831499999999996</v>
      </c>
      <c r="C19" s="77"/>
      <c r="D19" s="30">
        <f>'Offerta TOT'!D18-'Offerta M'!D18</f>
        <v>5.324349999999994</v>
      </c>
      <c r="E19" s="82">
        <f>'Offerta TOT'!E19-'Offerta M'!E19</f>
        <v>0.1060000000000002</v>
      </c>
      <c r="F19" s="77"/>
      <c r="G19" s="30">
        <f>E19+D19+B19</f>
        <v>7.213499999999993</v>
      </c>
      <c r="H19" s="77"/>
      <c r="I19" s="275">
        <f>'Offerta TOT'!I19-'Offerta M'!I19</f>
        <v>0.7937999999999998</v>
      </c>
      <c r="J19" s="277"/>
      <c r="K19" s="224">
        <f>I19+G19</f>
        <v>8.007299999999992</v>
      </c>
      <c r="L19" s="277"/>
      <c r="M19" s="325">
        <f>'Offerta TOT'!M18-'Offerta M'!M18</f>
        <v>3.8822499999999973</v>
      </c>
    </row>
    <row r="20" spans="1:13" ht="9.75" customHeight="1">
      <c r="A20" s="15"/>
      <c r="B20" s="30"/>
      <c r="C20" s="77"/>
      <c r="D20" s="30"/>
      <c r="E20" s="30"/>
      <c r="F20" s="77"/>
      <c r="G20" s="30"/>
      <c r="H20" s="77"/>
      <c r="I20" s="275"/>
      <c r="J20" s="277"/>
      <c r="K20" s="224"/>
      <c r="L20" s="277"/>
      <c r="M20" s="325"/>
    </row>
    <row r="21" spans="1:13" ht="12.75">
      <c r="A21" s="15" t="s">
        <v>78</v>
      </c>
      <c r="B21" s="30">
        <f>'Offerta TOT'!B21-'Offerta M'!B21</f>
        <v>40.22482499999998</v>
      </c>
      <c r="C21" s="77"/>
      <c r="D21" s="30">
        <f>'Offerta TOT'!D21-'Offerta M'!D21</f>
        <v>9.962925000000011</v>
      </c>
      <c r="E21" s="30">
        <f>'Offerta TOT'!E21-'Offerta M'!E21</f>
        <v>3.1737500000000285</v>
      </c>
      <c r="F21" s="77"/>
      <c r="G21" s="30">
        <f>E21+D21+B21</f>
        <v>53.36150000000002</v>
      </c>
      <c r="H21" s="77"/>
      <c r="I21" s="275">
        <f>'Offerta TOT'!I21-'Offerta M'!I21</f>
        <v>8.896374999999995</v>
      </c>
      <c r="J21" s="277"/>
      <c r="K21" s="224">
        <f>I21+G21</f>
        <v>62.25787500000001</v>
      </c>
      <c r="L21" s="277"/>
      <c r="M21" s="325">
        <f>'Offerta TOT'!M21-'Offerta M'!M21</f>
        <v>7.740225000000008</v>
      </c>
    </row>
    <row r="22" spans="1:13" ht="12.75">
      <c r="A22" s="15" t="s">
        <v>79</v>
      </c>
      <c r="B22" s="30">
        <f>'Offerta TOT'!B22-'Offerta M'!B22</f>
        <v>26.588649999999994</v>
      </c>
      <c r="C22" s="77"/>
      <c r="D22" s="30">
        <f>'Offerta TOT'!D22-'Offerta M'!D22</f>
        <v>16.154075000000006</v>
      </c>
      <c r="E22" s="30">
        <f>'Offerta TOT'!E22-'Offerta M'!E22</f>
        <v>4.554425000000009</v>
      </c>
      <c r="F22" s="77"/>
      <c r="G22" s="30">
        <f>E22+D22+B22</f>
        <v>47.29715000000001</v>
      </c>
      <c r="H22" s="77"/>
      <c r="I22" s="275">
        <f>'Offerta TOT'!I22-'Offerta M'!I22</f>
        <v>8.26455</v>
      </c>
      <c r="J22" s="277"/>
      <c r="K22" s="224">
        <f>I22+G22</f>
        <v>55.56170000000001</v>
      </c>
      <c r="L22" s="277"/>
      <c r="M22" s="325">
        <f>'Offerta TOT'!M22-'Offerta M'!M22</f>
        <v>18.893725</v>
      </c>
    </row>
    <row r="23" spans="1:13" ht="12.75">
      <c r="A23" s="15" t="s">
        <v>80</v>
      </c>
      <c r="B23" s="30">
        <f>'Offerta TOT'!B23-'Offerta M'!B23</f>
        <v>11.172350000000002</v>
      </c>
      <c r="C23" s="77"/>
      <c r="D23" s="30">
        <f>'Offerta TOT'!D23-'Offerta M'!D23</f>
        <v>2.6804249999999996</v>
      </c>
      <c r="E23" s="30">
        <f>'Offerta TOT'!E23-'Offerta M'!E23</f>
        <v>1.133149999999996</v>
      </c>
      <c r="F23" s="77"/>
      <c r="G23" s="30">
        <f>E23+D23+B23</f>
        <v>14.985924999999998</v>
      </c>
      <c r="H23" s="77"/>
      <c r="I23" s="275">
        <f>'Offerta TOT'!I23-'Offerta M'!I23</f>
        <v>4.08375</v>
      </c>
      <c r="J23" s="277"/>
      <c r="K23" s="224">
        <f>I23+G23</f>
        <v>19.069674999999997</v>
      </c>
      <c r="L23" s="277"/>
      <c r="M23" s="325">
        <f>'Offerta TOT'!M23-'Offerta M'!M23</f>
        <v>3.5673500000000002</v>
      </c>
    </row>
    <row r="24" spans="1:13" ht="12.75">
      <c r="A24" s="15" t="s">
        <v>81</v>
      </c>
      <c r="B24" s="30">
        <f>'Offerta TOT'!B24-'Offerta M'!B24</f>
        <v>2.591625</v>
      </c>
      <c r="C24" s="77"/>
      <c r="D24" s="30">
        <f>'Offerta TOT'!D24-'Offerta M'!D24</f>
        <v>1.119625</v>
      </c>
      <c r="E24" s="82">
        <f>'Offerta TOT'!E24-'Offerta M'!E24</f>
        <v>0.06829999999999892</v>
      </c>
      <c r="F24" s="77"/>
      <c r="G24" s="30">
        <f>E24+D24+B24</f>
        <v>3.779549999999999</v>
      </c>
      <c r="H24" s="77"/>
      <c r="I24" s="275">
        <f>'Offerta TOT'!I24-'Offerta M'!I24</f>
        <v>0.27647499999999997</v>
      </c>
      <c r="J24" s="277"/>
      <c r="K24" s="224">
        <f>I24+G24</f>
        <v>4.056024999999999</v>
      </c>
      <c r="L24" s="277"/>
      <c r="M24" s="325">
        <f>'Offerta TOT'!M24-'Offerta M'!M24</f>
        <v>0.8933500000000001</v>
      </c>
    </row>
    <row r="25" spans="1:13" ht="9.75" customHeight="1">
      <c r="A25" s="15"/>
      <c r="B25" s="30"/>
      <c r="C25" s="77"/>
      <c r="D25" s="30"/>
      <c r="E25" s="30"/>
      <c r="F25" s="77"/>
      <c r="G25" s="30"/>
      <c r="H25" s="77"/>
      <c r="I25" s="275"/>
      <c r="J25" s="277"/>
      <c r="K25" s="224"/>
      <c r="L25" s="277"/>
      <c r="M25" s="325"/>
    </row>
    <row r="26" spans="1:13" ht="12.75">
      <c r="A26" s="15" t="s">
        <v>82</v>
      </c>
      <c r="B26" s="30">
        <f>'Offerta TOT'!B26-'Offerta M'!B26</f>
        <v>2.5939749999999995</v>
      </c>
      <c r="C26" s="77"/>
      <c r="D26" s="30">
        <f>'Offerta TOT'!D26-'Offerta M'!D26</f>
        <v>1.2694500000000006</v>
      </c>
      <c r="E26" s="30">
        <f>'Offerta TOT'!E26-'Offerta M'!E26</f>
        <v>0.3446499999999981</v>
      </c>
      <c r="F26" s="77"/>
      <c r="G26" s="30">
        <f>E26+D26+B26</f>
        <v>4.208074999999998</v>
      </c>
      <c r="H26" s="77"/>
      <c r="I26" s="275">
        <f>'Offerta TOT'!I26-'Offerta M'!I26</f>
        <v>0.6811750000000002</v>
      </c>
      <c r="J26" s="277"/>
      <c r="K26" s="224">
        <f>I26+G26</f>
        <v>4.889249999999999</v>
      </c>
      <c r="L26" s="277"/>
      <c r="M26" s="325">
        <f>'Offerta TOT'!M26-'Offerta M'!M26</f>
        <v>2.2272999999999996</v>
      </c>
    </row>
    <row r="27" spans="1:13" ht="12.75">
      <c r="A27" s="15" t="s">
        <v>83</v>
      </c>
      <c r="B27" s="30">
        <f>'Offerta TOT'!B27-'Offerta M'!B27</f>
        <v>29.06260000000001</v>
      </c>
      <c r="C27" s="77"/>
      <c r="D27" s="30">
        <f>'Offerta TOT'!D27-'Offerta M'!D27</f>
        <v>11.478700000000025</v>
      </c>
      <c r="E27" s="30">
        <f>'Offerta TOT'!E27-'Offerta M'!E27</f>
        <v>3.147774999999953</v>
      </c>
      <c r="F27" s="77"/>
      <c r="G27" s="30">
        <f>E27+D27+B27</f>
        <v>43.68907499999999</v>
      </c>
      <c r="H27" s="77"/>
      <c r="I27" s="275">
        <f>'Offerta TOT'!I27-'Offerta M'!I27</f>
        <v>6.5230749999999995</v>
      </c>
      <c r="J27" s="277"/>
      <c r="K27" s="224">
        <f>I27+G27</f>
        <v>50.21214999999999</v>
      </c>
      <c r="L27" s="277"/>
      <c r="M27" s="325">
        <f>'Offerta TOT'!M27-'Offerta M'!M27</f>
        <v>13.151800000000003</v>
      </c>
    </row>
    <row r="28" spans="1:13" ht="12.75">
      <c r="A28" s="15" t="s">
        <v>84</v>
      </c>
      <c r="B28" s="30">
        <f>'Offerta TOT'!B28-'Offerta M'!B28</f>
        <v>10.541249999999996</v>
      </c>
      <c r="C28" s="77"/>
      <c r="D28" s="30">
        <f>'Offerta TOT'!D28-'Offerta M'!D28</f>
        <v>3.6816000000000004</v>
      </c>
      <c r="E28" s="30">
        <f>'Offerta TOT'!E28-'Offerta M'!E28</f>
        <v>0.720275</v>
      </c>
      <c r="F28" s="77"/>
      <c r="G28" s="30">
        <f>E28+D28+B28</f>
        <v>14.943124999999997</v>
      </c>
      <c r="H28" s="77"/>
      <c r="I28" s="275">
        <f>'Offerta TOT'!I28-'Offerta M'!I28</f>
        <v>2.1906250000000003</v>
      </c>
      <c r="J28" s="277"/>
      <c r="K28" s="224">
        <f>I28+G28</f>
        <v>17.133749999999996</v>
      </c>
      <c r="L28" s="277"/>
      <c r="M28" s="325">
        <f>'Offerta TOT'!M28-'Offerta M'!M28</f>
        <v>2.806175000000001</v>
      </c>
    </row>
    <row r="29" spans="1:13" ht="12.75">
      <c r="A29" s="15" t="s">
        <v>85</v>
      </c>
      <c r="B29" s="30">
        <f>'Offerta TOT'!B29-'Offerta M'!B29</f>
        <v>27.968325000000004</v>
      </c>
      <c r="C29" s="77"/>
      <c r="D29" s="30">
        <f>'Offerta TOT'!D29-'Offerta M'!D29</f>
        <v>11.772800000000002</v>
      </c>
      <c r="E29" s="30">
        <f>'Offerta TOT'!E29-'Offerta M'!E29</f>
        <v>2.908625000000006</v>
      </c>
      <c r="F29" s="77"/>
      <c r="G29" s="30">
        <f>E29+D29+B29</f>
        <v>42.64975000000001</v>
      </c>
      <c r="H29" s="77"/>
      <c r="I29" s="275">
        <f>'Offerta TOT'!I29-'Offerta M'!I29</f>
        <v>7.648349999999999</v>
      </c>
      <c r="J29" s="277"/>
      <c r="K29" s="224">
        <f>I29+G29</f>
        <v>50.29810000000001</v>
      </c>
      <c r="L29" s="277"/>
      <c r="M29" s="325">
        <f>'Offerta TOT'!M29-'Offerta M'!M29</f>
        <v>9.388449999999999</v>
      </c>
    </row>
    <row r="30" spans="1:13" ht="12.75">
      <c r="A30" s="15" t="s">
        <v>86</v>
      </c>
      <c r="B30" s="30">
        <f>'Offerta TOT'!B30-'Offerta M'!B30</f>
        <v>10.411299999999994</v>
      </c>
      <c r="C30" s="77"/>
      <c r="D30" s="30">
        <f>'Offerta TOT'!D30-'Offerta M'!D30</f>
        <v>1.7144999999999995</v>
      </c>
      <c r="E30" s="30">
        <f>'Offerta TOT'!E30-'Offerta M'!E30</f>
        <v>1.8083000000000042</v>
      </c>
      <c r="F30" s="77"/>
      <c r="G30" s="30">
        <f>E30+D30+B30</f>
        <v>13.934099999999997</v>
      </c>
      <c r="H30" s="77"/>
      <c r="I30" s="275">
        <f>'Offerta TOT'!I30-'Offerta M'!I30</f>
        <v>4.477925000000001</v>
      </c>
      <c r="J30" s="277"/>
      <c r="K30" s="224">
        <f>I30+G30</f>
        <v>18.412025</v>
      </c>
      <c r="L30" s="277"/>
      <c r="M30" s="325">
        <f>'Offerta TOT'!M30-'Offerta M'!M30</f>
        <v>3.520925</v>
      </c>
    </row>
    <row r="31" spans="1:13" ht="9.75" customHeight="1">
      <c r="A31" s="37"/>
      <c r="B31" s="41"/>
      <c r="C31" s="78"/>
      <c r="D31" s="40"/>
      <c r="E31" s="22"/>
      <c r="F31" s="79"/>
      <c r="G31" s="22"/>
      <c r="H31" s="79"/>
      <c r="I31" s="22"/>
      <c r="J31" s="79"/>
      <c r="K31" s="22"/>
      <c r="L31" s="79"/>
      <c r="M31" s="25"/>
    </row>
    <row r="32" spans="1:13" ht="19.5" customHeight="1" thickBot="1">
      <c r="A32" s="408" t="s">
        <v>236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ht="6" customHeight="1" thickBot="1" thickTop="1"/>
    <row r="34" spans="1:13" ht="19.5" customHeight="1" thickTop="1">
      <c r="A34" s="108" t="s">
        <v>222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8" customHeight="1">
      <c r="A35" s="4" t="s">
        <v>98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9.5" customHeight="1">
      <c r="A36" s="111" t="s">
        <v>210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91.5" customHeight="1">
      <c r="A37" s="63"/>
      <c r="B37" s="71" t="s">
        <v>102</v>
      </c>
      <c r="C37" s="72"/>
      <c r="D37" s="71" t="s">
        <v>91</v>
      </c>
      <c r="E37" s="71" t="s">
        <v>92</v>
      </c>
      <c r="F37" s="72"/>
      <c r="G37" s="73" t="s">
        <v>93</v>
      </c>
      <c r="H37" s="72"/>
      <c r="I37" s="71" t="s">
        <v>94</v>
      </c>
      <c r="J37" s="72"/>
      <c r="K37" s="73" t="s">
        <v>95</v>
      </c>
      <c r="L37" s="72"/>
      <c r="M37" s="74" t="s">
        <v>96</v>
      </c>
    </row>
    <row r="38" spans="1:13" ht="12.75">
      <c r="A38" s="15"/>
      <c r="B38" s="22"/>
      <c r="C38" s="75"/>
      <c r="D38" s="22"/>
      <c r="E38" s="22"/>
      <c r="F38" s="75"/>
      <c r="G38" s="22"/>
      <c r="H38" s="75"/>
      <c r="I38" s="22"/>
      <c r="J38" s="75"/>
      <c r="K38" s="22"/>
      <c r="L38" s="75"/>
      <c r="M38" s="25"/>
    </row>
    <row r="39" spans="1:13" ht="12.75">
      <c r="A39" s="64" t="s">
        <v>69</v>
      </c>
      <c r="B39" s="67">
        <v>100</v>
      </c>
      <c r="C39" s="80"/>
      <c r="D39" s="67">
        <v>100</v>
      </c>
      <c r="E39" s="67">
        <v>100</v>
      </c>
      <c r="F39" s="80"/>
      <c r="G39" s="67">
        <v>100</v>
      </c>
      <c r="H39" s="80"/>
      <c r="I39" s="67">
        <v>100</v>
      </c>
      <c r="J39" s="80"/>
      <c r="K39" s="67">
        <v>100</v>
      </c>
      <c r="L39" s="80"/>
      <c r="M39" s="10">
        <v>100</v>
      </c>
    </row>
    <row r="40" spans="1:13" ht="12.75">
      <c r="A40" s="29" t="s">
        <v>7</v>
      </c>
      <c r="B40" s="67"/>
      <c r="C40" s="80"/>
      <c r="D40" s="67"/>
      <c r="E40" s="67"/>
      <c r="F40" s="80"/>
      <c r="G40" s="67"/>
      <c r="H40" s="80"/>
      <c r="I40" s="67"/>
      <c r="J40" s="80"/>
      <c r="K40" s="67"/>
      <c r="L40" s="80"/>
      <c r="M40" s="10"/>
    </row>
    <row r="41" spans="1:13" ht="18" customHeight="1">
      <c r="A41" s="15" t="s">
        <v>212</v>
      </c>
      <c r="B41" s="119">
        <f>B8/B6%</f>
        <v>26.100044119043222</v>
      </c>
      <c r="C41" s="123"/>
      <c r="D41" s="119">
        <f>D8/D6%</f>
        <v>25.935962937522238</v>
      </c>
      <c r="E41" s="119">
        <f>E8/E6%</f>
        <v>24.123913378221634</v>
      </c>
      <c r="F41" s="123"/>
      <c r="G41" s="119">
        <f>G8/G6%</f>
        <v>25.911180006552286</v>
      </c>
      <c r="H41" s="123"/>
      <c r="I41" s="119">
        <f>I8/I6%</f>
        <v>20.24113488359125</v>
      </c>
      <c r="J41" s="123"/>
      <c r="K41" s="119">
        <f>K8/K6%</f>
        <v>25.045412128927353</v>
      </c>
      <c r="L41" s="123"/>
      <c r="M41" s="120">
        <f>M8/M6%</f>
        <v>13.48463481660027</v>
      </c>
    </row>
    <row r="42" spans="1:13" ht="12.75">
      <c r="A42" s="15" t="s">
        <v>213</v>
      </c>
      <c r="B42" s="119">
        <f>B39-B41</f>
        <v>73.89995588095678</v>
      </c>
      <c r="C42" s="123"/>
      <c r="D42" s="119">
        <f>D39-D41</f>
        <v>74.06403706247777</v>
      </c>
      <c r="E42" s="119">
        <f>E39-E41</f>
        <v>75.87608662177837</v>
      </c>
      <c r="F42" s="123"/>
      <c r="G42" s="119">
        <f>G39-G41</f>
        <v>74.08881999344771</v>
      </c>
      <c r="H42" s="123"/>
      <c r="I42" s="119">
        <f>I39-I41</f>
        <v>79.75886511640874</v>
      </c>
      <c r="J42" s="123"/>
      <c r="K42" s="119">
        <f>K39-K41</f>
        <v>74.95458787107265</v>
      </c>
      <c r="L42" s="123"/>
      <c r="M42" s="120">
        <f>M39-M41</f>
        <v>86.51536518339972</v>
      </c>
    </row>
    <row r="43" spans="1:13" ht="9.75" customHeight="1">
      <c r="A43" s="15"/>
      <c r="B43" s="69"/>
      <c r="C43" s="81"/>
      <c r="D43" s="69"/>
      <c r="E43" s="69"/>
      <c r="F43" s="81"/>
      <c r="G43" s="69"/>
      <c r="H43" s="81"/>
      <c r="I43" s="69"/>
      <c r="J43" s="81"/>
      <c r="K43" s="69"/>
      <c r="L43" s="81"/>
      <c r="M43" s="32"/>
    </row>
    <row r="44" spans="1:13" ht="12.75">
      <c r="A44" s="15" t="s">
        <v>72</v>
      </c>
      <c r="B44" s="69">
        <f>B11/B6%</f>
        <v>18.592081283287072</v>
      </c>
      <c r="C44" s="81"/>
      <c r="D44" s="69">
        <f>D11/D6%</f>
        <v>11.933663245540572</v>
      </c>
      <c r="E44" s="69">
        <f>E11/E6%</f>
        <v>15.2870361297369</v>
      </c>
      <c r="F44" s="81"/>
      <c r="G44" s="69">
        <f>G11/G6%</f>
        <v>16.676948648357282</v>
      </c>
      <c r="H44" s="81"/>
      <c r="I44" s="69">
        <f>I11/I6%</f>
        <v>9.320366244368914</v>
      </c>
      <c r="J44" s="81"/>
      <c r="K44" s="69">
        <f>K11/K6%</f>
        <v>15.553660809133202</v>
      </c>
      <c r="L44" s="81"/>
      <c r="M44" s="32">
        <f>M11/M6%</f>
        <v>10.154077952316545</v>
      </c>
    </row>
    <row r="45" spans="1:13" ht="12.75">
      <c r="A45" s="15" t="s">
        <v>73</v>
      </c>
      <c r="B45" s="69">
        <f>B12/B6%</f>
        <v>24.869023529535873</v>
      </c>
      <c r="C45" s="81"/>
      <c r="D45" s="69">
        <f>D12/D6%</f>
        <v>22.76034903173938</v>
      </c>
      <c r="E45" s="69">
        <f>E12/E6%</f>
        <v>30.479163458712083</v>
      </c>
      <c r="F45" s="81"/>
      <c r="G45" s="69">
        <f>G12/G6%</f>
        <v>24.76026096067273</v>
      </c>
      <c r="H45" s="81"/>
      <c r="I45" s="69">
        <f>I12/I6%</f>
        <v>26.085385771671117</v>
      </c>
      <c r="J45" s="81"/>
      <c r="K45" s="69">
        <f>K12/K6%</f>
        <v>24.962596298456972</v>
      </c>
      <c r="L45" s="81"/>
      <c r="M45" s="32">
        <f>M12/M6%</f>
        <v>13.012527878590037</v>
      </c>
    </row>
    <row r="46" spans="1:13" ht="12.75">
      <c r="A46" s="15" t="s">
        <v>74</v>
      </c>
      <c r="B46" s="69">
        <f>B13/B6%</f>
        <v>35.95131144011135</v>
      </c>
      <c r="C46" s="81"/>
      <c r="D46" s="69">
        <f>D13/D6%</f>
        <v>33.23456022569067</v>
      </c>
      <c r="E46" s="69">
        <f>E13/E6%</f>
        <v>39.74327029410544</v>
      </c>
      <c r="F46" s="81"/>
      <c r="G46" s="69">
        <f>G13/G6%</f>
        <v>35.55426929022925</v>
      </c>
      <c r="H46" s="81"/>
      <c r="I46" s="69">
        <f>I13/I6%</f>
        <v>45.61024852296463</v>
      </c>
      <c r="J46" s="81"/>
      <c r="K46" s="69">
        <f>K13/K6%</f>
        <v>37.08973216732523</v>
      </c>
      <c r="L46" s="81"/>
      <c r="M46" s="32">
        <f>M13/M6%</f>
        <v>34.752762935102936</v>
      </c>
    </row>
    <row r="47" spans="1:13" ht="12.75">
      <c r="A47" s="15" t="s">
        <v>75</v>
      </c>
      <c r="B47" s="69">
        <f>B14/B6%</f>
        <v>20.587583747065718</v>
      </c>
      <c r="C47" s="81"/>
      <c r="D47" s="69">
        <f>D14/D6%</f>
        <v>32.07142749702926</v>
      </c>
      <c r="E47" s="69">
        <f>E14/E6%</f>
        <v>14.490530117446163</v>
      </c>
      <c r="F47" s="81"/>
      <c r="G47" s="69">
        <f>G14/G6%</f>
        <v>23.008521100740747</v>
      </c>
      <c r="H47" s="81"/>
      <c r="I47" s="69">
        <f>I14/I6%</f>
        <v>18.98399946099535</v>
      </c>
      <c r="J47" s="81"/>
      <c r="K47" s="69">
        <f>K14/K6%</f>
        <v>22.394010725084616</v>
      </c>
      <c r="L47" s="81"/>
      <c r="M47" s="32">
        <f>M14/M6%</f>
        <v>42.0806312339904</v>
      </c>
    </row>
    <row r="48" spans="1:13" ht="9.75" customHeight="1">
      <c r="A48" s="15"/>
      <c r="B48" s="69"/>
      <c r="C48" s="81"/>
      <c r="D48" s="69"/>
      <c r="E48" s="69"/>
      <c r="F48" s="81"/>
      <c r="G48" s="69"/>
      <c r="H48" s="81"/>
      <c r="I48" s="69"/>
      <c r="J48" s="81"/>
      <c r="K48" s="69"/>
      <c r="L48" s="81"/>
      <c r="M48" s="32"/>
    </row>
    <row r="49" spans="1:13" ht="12.75">
      <c r="A49" s="15" t="s">
        <v>90</v>
      </c>
      <c r="B49" s="69">
        <f>B16/B6%</f>
        <v>32.2371209314765</v>
      </c>
      <c r="C49" s="81"/>
      <c r="D49" s="69">
        <f>D16/D6%</f>
        <v>31.20478122007349</v>
      </c>
      <c r="E49" s="69">
        <f>E16/E6%</f>
        <v>24.596497613281446</v>
      </c>
      <c r="F49" s="81"/>
      <c r="G49" s="69">
        <f>G16/G6%</f>
        <v>31.407201015707663</v>
      </c>
      <c r="H49" s="81"/>
      <c r="I49" s="69">
        <f>I16/I6%</f>
        <v>40.496906531481834</v>
      </c>
      <c r="J49" s="81"/>
      <c r="K49" s="69">
        <f>K16/K6%</f>
        <v>32.795122078409506</v>
      </c>
      <c r="L49" s="81"/>
      <c r="M49" s="32">
        <f>M16/M6%</f>
        <v>25.981398729363406</v>
      </c>
    </row>
    <row r="50" spans="1:13" ht="12.75">
      <c r="A50" s="15" t="s">
        <v>76</v>
      </c>
      <c r="B50" s="69">
        <f>B17/B6%</f>
        <v>34.78752430115372</v>
      </c>
      <c r="C50" s="81"/>
      <c r="D50" s="69">
        <f>D17/D6%</f>
        <v>49.68805413635362</v>
      </c>
      <c r="E50" s="69">
        <f>E17/E6%</f>
        <v>54.3989809202519</v>
      </c>
      <c r="F50" s="81"/>
      <c r="G50" s="69">
        <f>G17/G6%</f>
        <v>39.98666517338938</v>
      </c>
      <c r="H50" s="81"/>
      <c r="I50" s="69">
        <f>I17/I6%</f>
        <v>32.22097796818479</v>
      </c>
      <c r="J50" s="81"/>
      <c r="K50" s="69">
        <f>K17/K6%</f>
        <v>38.8009104952259</v>
      </c>
      <c r="L50" s="81"/>
      <c r="M50" s="32">
        <f>M17/M6%</f>
        <v>60.58461825426559</v>
      </c>
    </row>
    <row r="51" spans="1:13" ht="12.75">
      <c r="A51" s="15" t="s">
        <v>77</v>
      </c>
      <c r="B51" s="69">
        <f>B18/B6%</f>
        <v>30.762390718495077</v>
      </c>
      <c r="C51" s="81"/>
      <c r="D51" s="69">
        <f>D18/D6%</f>
        <v>1.3101224886812024</v>
      </c>
      <c r="E51" s="69">
        <f>E18/E6%</f>
        <v>19.817461539538485</v>
      </c>
      <c r="F51" s="81"/>
      <c r="G51" s="69">
        <f>G18/G6%</f>
        <v>22.56589696596062</v>
      </c>
      <c r="H51" s="81"/>
      <c r="I51" s="69">
        <f>I18/I6%</f>
        <v>23.593650896908386</v>
      </c>
      <c r="J51" s="81"/>
      <c r="K51" s="69">
        <f>K18/K6%</f>
        <v>22.722826288430042</v>
      </c>
      <c r="L51" s="81"/>
      <c r="M51" s="32">
        <f>M18/M6%</f>
        <v>0.948716258263077</v>
      </c>
    </row>
    <row r="52" spans="1:13" ht="12.75">
      <c r="A52" s="15" t="s">
        <v>97</v>
      </c>
      <c r="B52" s="69">
        <f>B19/B6%</f>
        <v>2.2129640488747158</v>
      </c>
      <c r="C52" s="81"/>
      <c r="D52" s="69">
        <f>D19/D6%</f>
        <v>17.797042154891567</v>
      </c>
      <c r="E52" s="69">
        <f>E19/E6%</f>
        <v>1.187059926928634</v>
      </c>
      <c r="F52" s="81"/>
      <c r="G52" s="69">
        <f>G19/G6%</f>
        <v>6.0402368449423385</v>
      </c>
      <c r="H52" s="81"/>
      <c r="I52" s="69">
        <f>I19/I6%</f>
        <v>3.688464603425002</v>
      </c>
      <c r="J52" s="81"/>
      <c r="K52" s="69">
        <f>K19/K6%</f>
        <v>5.681141137934559</v>
      </c>
      <c r="L52" s="81"/>
      <c r="M52" s="32">
        <f>M19/M6%</f>
        <v>12.485266758107885</v>
      </c>
    </row>
    <row r="53" spans="1:13" ht="9.75" customHeight="1">
      <c r="A53" s="15"/>
      <c r="B53" s="69"/>
      <c r="C53" s="81"/>
      <c r="D53" s="69"/>
      <c r="E53" s="69"/>
      <c r="F53" s="81"/>
      <c r="G53" s="69"/>
      <c r="H53" s="81"/>
      <c r="I53" s="69"/>
      <c r="J53" s="81"/>
      <c r="K53" s="69"/>
      <c r="L53" s="81"/>
      <c r="M53" s="32"/>
    </row>
    <row r="54" spans="1:13" ht="12.75">
      <c r="A54" s="15" t="s">
        <v>78</v>
      </c>
      <c r="B54" s="69">
        <f>B21/B6%</f>
        <v>49.92069741596437</v>
      </c>
      <c r="C54" s="81"/>
      <c r="D54" s="69">
        <f>D21/D6%</f>
        <v>33.301829558729885</v>
      </c>
      <c r="E54" s="69">
        <f>E21/E6%</f>
        <v>35.5418060668847</v>
      </c>
      <c r="F54" s="81"/>
      <c r="G54" s="69">
        <f>G21/G6%</f>
        <v>44.68234538038276</v>
      </c>
      <c r="H54" s="81"/>
      <c r="I54" s="69">
        <f>I21/I6%</f>
        <v>41.33782348991571</v>
      </c>
      <c r="J54" s="81"/>
      <c r="K54" s="69">
        <f>K21/K6%</f>
        <v>44.17166520835837</v>
      </c>
      <c r="L54" s="81"/>
      <c r="M54" s="32">
        <f>M21/M6%</f>
        <v>24.89246542411637</v>
      </c>
    </row>
    <row r="55" spans="1:13" ht="12.75">
      <c r="A55" s="15" t="s">
        <v>79</v>
      </c>
      <c r="B55" s="69">
        <f>B22/B6%</f>
        <v>32.99763147133596</v>
      </c>
      <c r="C55" s="81"/>
      <c r="D55" s="69">
        <f>D22/D6%</f>
        <v>53.99621620447199</v>
      </c>
      <c r="E55" s="69">
        <f>E22/E6%</f>
        <v>51.00354158209382</v>
      </c>
      <c r="F55" s="81"/>
      <c r="G55" s="69">
        <f>G22/G6%</f>
        <v>39.60435129836624</v>
      </c>
      <c r="H55" s="81"/>
      <c r="I55" s="69">
        <f>I22/I6%</f>
        <v>38.4019905999447</v>
      </c>
      <c r="J55" s="81"/>
      <c r="K55" s="69">
        <f>K22/K6%</f>
        <v>39.42076100103393</v>
      </c>
      <c r="L55" s="81"/>
      <c r="M55" s="32">
        <f>M22/M6%</f>
        <v>60.761979954751</v>
      </c>
    </row>
    <row r="56" spans="1:13" ht="12.75">
      <c r="A56" s="15" t="s">
        <v>80</v>
      </c>
      <c r="B56" s="69">
        <f>B23/B6%</f>
        <v>13.865355629893974</v>
      </c>
      <c r="C56" s="81"/>
      <c r="D56" s="69">
        <f>D23/D6%</f>
        <v>8.959523081319839</v>
      </c>
      <c r="E56" s="69">
        <f>E23/E6%</f>
        <v>12.689782605652589</v>
      </c>
      <c r="F56" s="81"/>
      <c r="G56" s="69">
        <f>G23/G6%</f>
        <v>12.548490516468094</v>
      </c>
      <c r="H56" s="81"/>
      <c r="I56" s="69">
        <f>I23/I6%</f>
        <v>18.97551943088543</v>
      </c>
      <c r="J56" s="81"/>
      <c r="K56" s="69">
        <f>K23/K6%</f>
        <v>13.529843409082002</v>
      </c>
      <c r="L56" s="81"/>
      <c r="M56" s="32">
        <f>M23/M6%</f>
        <v>11.472552352253512</v>
      </c>
    </row>
    <row r="57" spans="1:13" ht="12.75">
      <c r="A57" s="15" t="s">
        <v>81</v>
      </c>
      <c r="B57" s="69">
        <f>B24/B6%</f>
        <v>3.2163154828056735</v>
      </c>
      <c r="C57" s="81"/>
      <c r="D57" s="69">
        <f>D24/D6%</f>
        <v>3.7424311554782266</v>
      </c>
      <c r="E57" s="69">
        <f>E24/E6%</f>
        <v>0.7648697453700402</v>
      </c>
      <c r="F57" s="81"/>
      <c r="G57" s="69">
        <f>G24/G6%</f>
        <v>3.164812804782953</v>
      </c>
      <c r="H57" s="81"/>
      <c r="I57" s="69">
        <f>I24/I6%</f>
        <v>1.284666479254129</v>
      </c>
      <c r="J57" s="81"/>
      <c r="K57" s="69">
        <f>K24/K6%</f>
        <v>2.877730381525738</v>
      </c>
      <c r="L57" s="81"/>
      <c r="M57" s="32">
        <f>M24/M6%</f>
        <v>2.8730022688790493</v>
      </c>
    </row>
    <row r="58" spans="1:13" ht="9.75" customHeight="1">
      <c r="A58" s="15"/>
      <c r="B58" s="69"/>
      <c r="C58" s="81"/>
      <c r="D58" s="69"/>
      <c r="E58" s="69"/>
      <c r="F58" s="81"/>
      <c r="G58" s="69"/>
      <c r="H58" s="81"/>
      <c r="I58" s="69"/>
      <c r="J58" s="81"/>
      <c r="K58" s="69"/>
      <c r="L58" s="81"/>
      <c r="M58" s="32"/>
    </row>
    <row r="59" spans="1:13" ht="12.75">
      <c r="A59" s="15" t="s">
        <v>82</v>
      </c>
      <c r="B59" s="69">
        <f>B26/B6%</f>
        <v>3.219231931514338</v>
      </c>
      <c r="C59" s="81"/>
      <c r="D59" s="69">
        <f>D26/D6%</f>
        <v>4.243232537967478</v>
      </c>
      <c r="E59" s="69">
        <f>E26/E6%</f>
        <v>3.8596245643014218</v>
      </c>
      <c r="F59" s="81"/>
      <c r="G59" s="69">
        <f>G26/G6%</f>
        <v>3.523638963232931</v>
      </c>
      <c r="H59" s="81"/>
      <c r="I59" s="69">
        <f>I26/I6%</f>
        <v>3.1651421973268166</v>
      </c>
      <c r="J59" s="81"/>
      <c r="K59" s="69">
        <f>K26/K6%</f>
        <v>3.4688995427480633</v>
      </c>
      <c r="L59" s="81"/>
      <c r="M59" s="32">
        <f>M26/M6%</f>
        <v>7.162968549252033</v>
      </c>
    </row>
    <row r="60" spans="1:13" ht="12.75">
      <c r="A60" s="15" t="s">
        <v>83</v>
      </c>
      <c r="B60" s="69">
        <f>B27/B6%</f>
        <v>36.06790733635777</v>
      </c>
      <c r="C60" s="81"/>
      <c r="D60" s="69">
        <f>D27/D6%</f>
        <v>38.36842202021928</v>
      </c>
      <c r="E60" s="69">
        <f>E27/E6%</f>
        <v>35.25092039139357</v>
      </c>
      <c r="F60" s="81"/>
      <c r="G60" s="69">
        <f>G27/G6%</f>
        <v>36.583123384826976</v>
      </c>
      <c r="H60" s="81"/>
      <c r="I60" s="69">
        <f>I27/I6%</f>
        <v>30.310067073553224</v>
      </c>
      <c r="J60" s="81"/>
      <c r="K60" s="69">
        <f>K27/K6%</f>
        <v>35.625280804908144</v>
      </c>
      <c r="L60" s="81"/>
      <c r="M60" s="32">
        <f>M27/M6%</f>
        <v>42.296021984489265</v>
      </c>
    </row>
    <row r="61" spans="1:13" ht="12.75">
      <c r="A61" s="15" t="s">
        <v>84</v>
      </c>
      <c r="B61" s="69">
        <f>B28/B6%</f>
        <v>13.082134021367017</v>
      </c>
      <c r="C61" s="81"/>
      <c r="D61" s="69">
        <f>D28/D6%</f>
        <v>12.306026162338854</v>
      </c>
      <c r="E61" s="69">
        <f>E28/E6%</f>
        <v>8.066128196872832</v>
      </c>
      <c r="F61" s="81"/>
      <c r="G61" s="69">
        <f>G28/G6%</f>
        <v>12.512651861589942</v>
      </c>
      <c r="H61" s="81"/>
      <c r="I61" s="69">
        <f>I28/I6%</f>
        <v>10.178940251798814</v>
      </c>
      <c r="J61" s="81"/>
      <c r="K61" s="69">
        <f>K28/K6%</f>
        <v>12.156313860113437</v>
      </c>
      <c r="L61" s="81"/>
      <c r="M61" s="32">
        <f>M28/M6%</f>
        <v>9.024623206886067</v>
      </c>
    </row>
    <row r="62" spans="1:13" ht="12.75">
      <c r="A62" s="15" t="s">
        <v>85</v>
      </c>
      <c r="B62" s="69">
        <f>B29/B6%</f>
        <v>34.709866097773016</v>
      </c>
      <c r="C62" s="81"/>
      <c r="D62" s="69">
        <f>D29/D6%</f>
        <v>39.351473490868884</v>
      </c>
      <c r="E62" s="69">
        <f>E29/E6%</f>
        <v>32.57275641474338</v>
      </c>
      <c r="F62" s="81"/>
      <c r="G62" s="69">
        <f>G29/G6%</f>
        <v>35.71284277778884</v>
      </c>
      <c r="H62" s="81"/>
      <c r="I62" s="69">
        <f>I29/I6%</f>
        <v>35.53876070749007</v>
      </c>
      <c r="J62" s="81"/>
      <c r="K62" s="69">
        <f>K29/K6%</f>
        <v>35.68626191974156</v>
      </c>
      <c r="L62" s="81"/>
      <c r="M62" s="32">
        <f>M29/M6%</f>
        <v>30.193136118271116</v>
      </c>
    </row>
    <row r="63" spans="1:13" ht="12.75">
      <c r="A63" s="15" t="s">
        <v>86</v>
      </c>
      <c r="B63" s="69">
        <f>B30/B6%</f>
        <v>12.92086061298787</v>
      </c>
      <c r="C63" s="81"/>
      <c r="D63" s="69">
        <f>D30/D6%</f>
        <v>5.730845788605486</v>
      </c>
      <c r="E63" s="69">
        <f>E30/E6%</f>
        <v>20.25057043268915</v>
      </c>
      <c r="F63" s="81"/>
      <c r="G63" s="69">
        <f>G30/G6%</f>
        <v>11.667743012561324</v>
      </c>
      <c r="H63" s="81"/>
      <c r="I63" s="69">
        <f>I30/I6%</f>
        <v>20.807089769831077</v>
      </c>
      <c r="J63" s="81"/>
      <c r="K63" s="69">
        <f>K30/K6%</f>
        <v>13.063243872488812</v>
      </c>
      <c r="L63" s="81"/>
      <c r="M63" s="32">
        <f>M30/M6%</f>
        <v>11.323250141101433</v>
      </c>
    </row>
    <row r="64" spans="1:13" ht="9.75" customHeight="1">
      <c r="A64" s="37"/>
      <c r="B64" s="41"/>
      <c r="C64" s="78"/>
      <c r="D64" s="40"/>
      <c r="E64" s="22"/>
      <c r="F64" s="79"/>
      <c r="G64" s="22"/>
      <c r="H64" s="79"/>
      <c r="I64" s="22"/>
      <c r="J64" s="79"/>
      <c r="K64" s="22"/>
      <c r="L64" s="79"/>
      <c r="M64" s="25"/>
    </row>
    <row r="65" spans="1:13" ht="19.5" customHeight="1" thickBot="1">
      <c r="A65" s="408" t="s">
        <v>236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</row>
    <row r="66" ht="6" customHeight="1" thickBot="1" thickTop="1"/>
    <row r="67" spans="1:13" ht="19.5" customHeight="1" thickTop="1">
      <c r="A67" s="249" t="s">
        <v>222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1"/>
    </row>
    <row r="68" spans="1:13" ht="12.75">
      <c r="A68" s="252" t="s">
        <v>101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24" customHeight="1">
      <c r="A69" s="421" t="s">
        <v>228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4"/>
    </row>
    <row r="70" spans="1:13" ht="89.25">
      <c r="A70" s="255"/>
      <c r="B70" s="263" t="s">
        <v>102</v>
      </c>
      <c r="C70" s="264"/>
      <c r="D70" s="263" t="s">
        <v>91</v>
      </c>
      <c r="E70" s="263" t="s">
        <v>92</v>
      </c>
      <c r="F70" s="264"/>
      <c r="G70" s="265" t="s">
        <v>93</v>
      </c>
      <c r="H70" s="264"/>
      <c r="I70" s="263" t="s">
        <v>94</v>
      </c>
      <c r="J70" s="264"/>
      <c r="K70" s="265" t="s">
        <v>95</v>
      </c>
      <c r="L70" s="264"/>
      <c r="M70" s="266" t="s">
        <v>96</v>
      </c>
    </row>
    <row r="71" spans="1:13" ht="12.75">
      <c r="A71" s="258"/>
      <c r="B71" s="259"/>
      <c r="C71" s="267"/>
      <c r="D71" s="259"/>
      <c r="E71" s="259"/>
      <c r="F71" s="267"/>
      <c r="G71" s="259"/>
      <c r="H71" s="267"/>
      <c r="I71" s="259"/>
      <c r="J71" s="267"/>
      <c r="K71" s="259"/>
      <c r="L71" s="267"/>
      <c r="M71" s="260"/>
    </row>
    <row r="72" spans="1:13" ht="12.75">
      <c r="A72" s="261" t="s">
        <v>69</v>
      </c>
      <c r="B72" s="268">
        <v>-12.19680000000001</v>
      </c>
      <c r="C72" s="269"/>
      <c r="D72" s="268">
        <v>-2.362949999999966</v>
      </c>
      <c r="E72" s="268">
        <v>0.6934749999998822</v>
      </c>
      <c r="F72" s="269"/>
      <c r="G72" s="268">
        <v>-13.866275000000101</v>
      </c>
      <c r="H72" s="269"/>
      <c r="I72" s="268">
        <v>-8.161624999999997</v>
      </c>
      <c r="J72" s="269"/>
      <c r="K72" s="268">
        <v>-13.71130000000008</v>
      </c>
      <c r="L72" s="269"/>
      <c r="M72" s="272">
        <v>-6.1819249999999215</v>
      </c>
    </row>
    <row r="73" spans="1:13" ht="12.75">
      <c r="A73" s="262" t="s">
        <v>7</v>
      </c>
      <c r="B73" s="268"/>
      <c r="C73" s="269"/>
      <c r="D73" s="268"/>
      <c r="E73" s="268"/>
      <c r="F73" s="269"/>
      <c r="G73" s="268"/>
      <c r="H73" s="269"/>
      <c r="I73" s="268"/>
      <c r="J73" s="269"/>
      <c r="K73" s="268"/>
      <c r="L73" s="269"/>
      <c r="M73" s="272"/>
    </row>
    <row r="74" spans="1:13" ht="12.75">
      <c r="A74" s="258" t="s">
        <v>212</v>
      </c>
      <c r="B74" s="327">
        <v>-2.0633500000000033</v>
      </c>
      <c r="C74" s="328"/>
      <c r="D74" s="327">
        <v>1.780675000000004</v>
      </c>
      <c r="E74" s="327">
        <v>0.24687500000000107</v>
      </c>
      <c r="F74" s="328"/>
      <c r="G74" s="327">
        <v>-0.03579999999999828</v>
      </c>
      <c r="H74" s="328"/>
      <c r="I74" s="327">
        <v>-6.754175</v>
      </c>
      <c r="J74" s="328"/>
      <c r="K74" s="327">
        <v>-4.679524999999991</v>
      </c>
      <c r="L74" s="328"/>
      <c r="M74" s="330">
        <v>-2.9438249999999977</v>
      </c>
    </row>
    <row r="75" spans="1:13" ht="12.75">
      <c r="A75" s="258" t="s">
        <v>213</v>
      </c>
      <c r="B75" s="327">
        <v>-10.13344999999994</v>
      </c>
      <c r="C75" s="328"/>
      <c r="D75" s="327">
        <v>-4.143624999999979</v>
      </c>
      <c r="E75" s="327">
        <v>0.44659999999988287</v>
      </c>
      <c r="F75" s="328"/>
      <c r="G75" s="327">
        <v>-13.830475000000021</v>
      </c>
      <c r="H75" s="328"/>
      <c r="I75" s="327">
        <v>-3.844175</v>
      </c>
      <c r="J75" s="328"/>
      <c r="K75" s="327">
        <v>-0.005200000000101568</v>
      </c>
      <c r="L75" s="328"/>
      <c r="M75" s="330">
        <v>-3.238099999999921</v>
      </c>
    </row>
    <row r="76" spans="1:13" ht="12.75">
      <c r="A76" s="258"/>
      <c r="B76" s="327"/>
      <c r="C76" s="274"/>
      <c r="D76" s="273"/>
      <c r="E76" s="273"/>
      <c r="F76" s="274"/>
      <c r="G76" s="327"/>
      <c r="H76" s="274"/>
      <c r="I76" s="273"/>
      <c r="J76" s="274"/>
      <c r="K76" s="273"/>
      <c r="L76" s="274"/>
      <c r="M76" s="276"/>
    </row>
    <row r="77" spans="1:13" ht="12.75">
      <c r="A77" s="258" t="s">
        <v>72</v>
      </c>
      <c r="B77" s="327">
        <v>-3.1303500000000035</v>
      </c>
      <c r="C77" s="274"/>
      <c r="D77" s="273">
        <v>-1.7353250000000013</v>
      </c>
      <c r="E77" s="273">
        <v>0.5209750000000017</v>
      </c>
      <c r="F77" s="274"/>
      <c r="G77" s="327">
        <v>-4.344700000000003</v>
      </c>
      <c r="H77" s="274"/>
      <c r="I77" s="273">
        <v>-0.2739999999999987</v>
      </c>
      <c r="J77" s="274"/>
      <c r="K77" s="273">
        <v>-3.989799999999999</v>
      </c>
      <c r="L77" s="274"/>
      <c r="M77" s="276">
        <v>-0.5155000000000003</v>
      </c>
    </row>
    <row r="78" spans="1:13" ht="12.75">
      <c r="A78" s="258" t="s">
        <v>73</v>
      </c>
      <c r="B78" s="327">
        <v>-7.44935000000001</v>
      </c>
      <c r="C78" s="274"/>
      <c r="D78" s="273">
        <v>0.9445999999999914</v>
      </c>
      <c r="E78" s="273">
        <v>-0.3915499999999641</v>
      </c>
      <c r="F78" s="274"/>
      <c r="G78" s="327">
        <v>-6.896299999999986</v>
      </c>
      <c r="H78" s="274"/>
      <c r="I78" s="273">
        <v>-1.8317750000000022</v>
      </c>
      <c r="J78" s="274"/>
      <c r="K78" s="273">
        <v>-7.524874999999987</v>
      </c>
      <c r="L78" s="274"/>
      <c r="M78" s="276">
        <v>-1.2224000000000004</v>
      </c>
    </row>
    <row r="79" spans="1:13" ht="12.75">
      <c r="A79" s="258" t="s">
        <v>74</v>
      </c>
      <c r="B79" s="327">
        <v>-4.808899999999998</v>
      </c>
      <c r="C79" s="274"/>
      <c r="D79" s="273">
        <v>-3.4340000000000064</v>
      </c>
      <c r="E79" s="273">
        <v>0.0034749999999634795</v>
      </c>
      <c r="F79" s="274"/>
      <c r="G79" s="327">
        <v>-8.239425000000047</v>
      </c>
      <c r="H79" s="274"/>
      <c r="I79" s="273">
        <v>-3.9712749999999897</v>
      </c>
      <c r="J79" s="274"/>
      <c r="K79" s="273">
        <v>-8.547900000000048</v>
      </c>
      <c r="L79" s="274"/>
      <c r="M79" s="276">
        <v>-2.923574999999996</v>
      </c>
    </row>
    <row r="80" spans="1:13" ht="12.75">
      <c r="A80" s="258" t="s">
        <v>75</v>
      </c>
      <c r="B80" s="327">
        <v>3.1918000000000077</v>
      </c>
      <c r="C80" s="274"/>
      <c r="D80" s="273">
        <v>1.8617750000000068</v>
      </c>
      <c r="E80" s="273">
        <v>0.5605749999999947</v>
      </c>
      <c r="F80" s="274"/>
      <c r="G80" s="327">
        <v>5.614150000000009</v>
      </c>
      <c r="H80" s="274"/>
      <c r="I80" s="273">
        <v>-2.084574999999999</v>
      </c>
      <c r="J80" s="274"/>
      <c r="K80" s="273">
        <v>6.351275000000001</v>
      </c>
      <c r="L80" s="274"/>
      <c r="M80" s="276">
        <v>-1.5204499999999896</v>
      </c>
    </row>
    <row r="81" spans="1:13" ht="12.75">
      <c r="A81" s="258"/>
      <c r="B81" s="327"/>
      <c r="C81" s="274"/>
      <c r="D81" s="273"/>
      <c r="E81" s="273"/>
      <c r="F81" s="274"/>
      <c r="G81" s="327"/>
      <c r="H81" s="274"/>
      <c r="I81" s="273"/>
      <c r="J81" s="274"/>
      <c r="K81" s="273"/>
      <c r="L81" s="274"/>
      <c r="M81" s="276"/>
    </row>
    <row r="82" spans="1:13" ht="12.75">
      <c r="A82" s="258" t="s">
        <v>90</v>
      </c>
      <c r="B82" s="327">
        <v>-1.1351250000000022</v>
      </c>
      <c r="C82" s="274"/>
      <c r="D82" s="273">
        <v>0.7755750000000035</v>
      </c>
      <c r="E82" s="273">
        <v>0.26512499999993366</v>
      </c>
      <c r="F82" s="274"/>
      <c r="G82" s="327">
        <v>-0.09442500000006504</v>
      </c>
      <c r="H82" s="274"/>
      <c r="I82" s="273">
        <v>-5.282299999999994</v>
      </c>
      <c r="J82" s="274"/>
      <c r="K82" s="273">
        <v>-1.1501500000000604</v>
      </c>
      <c r="L82" s="274"/>
      <c r="M82" s="276">
        <v>-1.1317499999999932</v>
      </c>
    </row>
    <row r="83" spans="1:13" ht="12.75">
      <c r="A83" s="258" t="s">
        <v>76</v>
      </c>
      <c r="B83" s="327">
        <v>-4.971800000000009</v>
      </c>
      <c r="C83" s="274"/>
      <c r="D83" s="273">
        <v>-2.273525000000003</v>
      </c>
      <c r="E83" s="273">
        <v>1.0860500000000286</v>
      </c>
      <c r="F83" s="274"/>
      <c r="G83" s="327">
        <v>-6.15927499999998</v>
      </c>
      <c r="H83" s="274"/>
      <c r="I83" s="273">
        <v>-2.640449999999997</v>
      </c>
      <c r="J83" s="274"/>
      <c r="K83" s="273">
        <v>-5.460599999999985</v>
      </c>
      <c r="L83" s="274"/>
      <c r="M83" s="276">
        <v>-3.054424999999977</v>
      </c>
    </row>
    <row r="84" spans="1:13" ht="12.75">
      <c r="A84" s="258" t="s">
        <v>77</v>
      </c>
      <c r="B84" s="327">
        <v>-5.163725000000003</v>
      </c>
      <c r="C84" s="274"/>
      <c r="D84" s="273">
        <v>-6.9887500000000005</v>
      </c>
      <c r="E84" s="273">
        <v>-0.7746749999999949</v>
      </c>
      <c r="F84" s="274"/>
      <c r="G84" s="327">
        <v>-12.927149999999997</v>
      </c>
      <c r="H84" s="274"/>
      <c r="I84" s="273">
        <v>-0.6772000000000036</v>
      </c>
      <c r="J84" s="274"/>
      <c r="K84" s="273">
        <v>-11.064749999999982</v>
      </c>
      <c r="L84" s="274"/>
      <c r="M84" s="276">
        <v>-10.973275000000001</v>
      </c>
    </row>
    <row r="85" spans="1:13" ht="12.75">
      <c r="A85" s="258" t="s">
        <v>97</v>
      </c>
      <c r="B85" s="327">
        <v>-0.9261500000000011</v>
      </c>
      <c r="C85" s="274"/>
      <c r="D85" s="273">
        <v>4.346024999999994</v>
      </c>
      <c r="E85" s="273">
        <v>-0.16557499999999992</v>
      </c>
      <c r="F85" s="274"/>
      <c r="G85" s="327">
        <v>3.2542999999999918</v>
      </c>
      <c r="H85" s="274"/>
      <c r="I85" s="273">
        <v>0.4383249999999998</v>
      </c>
      <c r="J85" s="274"/>
      <c r="K85" s="273">
        <v>3.964199999999991</v>
      </c>
      <c r="L85" s="274"/>
      <c r="M85" s="276">
        <v>1.7682749999999974</v>
      </c>
    </row>
    <row r="86" spans="1:13" ht="12.75">
      <c r="A86" s="258"/>
      <c r="B86" s="327"/>
      <c r="C86" s="274"/>
      <c r="D86" s="273"/>
      <c r="E86" s="273"/>
      <c r="F86" s="274"/>
      <c r="G86" s="327"/>
      <c r="H86" s="274"/>
      <c r="I86" s="273"/>
      <c r="J86" s="274"/>
      <c r="K86" s="273"/>
      <c r="L86" s="274"/>
      <c r="M86" s="276"/>
    </row>
    <row r="87" spans="1:13" ht="12.75">
      <c r="A87" s="258" t="s">
        <v>78</v>
      </c>
      <c r="B87" s="327">
        <v>-5.451375000000006</v>
      </c>
      <c r="C87" s="274"/>
      <c r="D87" s="273">
        <v>-2.4253499999999715</v>
      </c>
      <c r="E87" s="273">
        <v>0.610475000000049</v>
      </c>
      <c r="F87" s="274"/>
      <c r="G87" s="327">
        <v>-7.266249999999928</v>
      </c>
      <c r="H87" s="274"/>
      <c r="I87" s="273">
        <v>-4.599475000000007</v>
      </c>
      <c r="J87" s="274"/>
      <c r="K87" s="273">
        <v>-9.66247499999993</v>
      </c>
      <c r="L87" s="274"/>
      <c r="M87" s="276">
        <v>-2.797899999999986</v>
      </c>
    </row>
    <row r="88" spans="1:13" ht="12.75">
      <c r="A88" s="258" t="s">
        <v>79</v>
      </c>
      <c r="B88" s="327">
        <v>-7.9132999999999925</v>
      </c>
      <c r="C88" s="274"/>
      <c r="D88" s="273">
        <v>0.40857499999999725</v>
      </c>
      <c r="E88" s="273">
        <v>-0.3407500000000159</v>
      </c>
      <c r="F88" s="274"/>
      <c r="G88" s="327">
        <v>-7.8454750000000075</v>
      </c>
      <c r="H88" s="274"/>
      <c r="I88" s="273">
        <v>-1.6371249999999975</v>
      </c>
      <c r="J88" s="274"/>
      <c r="K88" s="273">
        <v>-5.92732500000001</v>
      </c>
      <c r="L88" s="274"/>
      <c r="M88" s="276">
        <v>-4.830124999999988</v>
      </c>
    </row>
    <row r="89" spans="1:13" ht="12.75">
      <c r="A89" s="258" t="s">
        <v>80</v>
      </c>
      <c r="B89" s="327">
        <v>0.34510000000000396</v>
      </c>
      <c r="C89" s="274"/>
      <c r="D89" s="273">
        <v>-0.3484000000000025</v>
      </c>
      <c r="E89" s="273">
        <v>0.5288000000000004</v>
      </c>
      <c r="F89" s="274"/>
      <c r="G89" s="327">
        <v>0.525500000000001</v>
      </c>
      <c r="H89" s="274"/>
      <c r="I89" s="273">
        <v>-1.466599999999998</v>
      </c>
      <c r="J89" s="274"/>
      <c r="K89" s="273">
        <v>1.3199749999999995</v>
      </c>
      <c r="L89" s="274"/>
      <c r="M89" s="276">
        <v>1.5049249999999992</v>
      </c>
    </row>
    <row r="90" spans="1:13" ht="12.75">
      <c r="A90" s="258" t="s">
        <v>81</v>
      </c>
      <c r="B90" s="327">
        <v>0.8227750000000003</v>
      </c>
      <c r="C90" s="274"/>
      <c r="D90" s="273">
        <v>0.0022250000000001435</v>
      </c>
      <c r="E90" s="430">
        <v>-0.10505000000000322</v>
      </c>
      <c r="F90" s="274"/>
      <c r="G90" s="327">
        <v>0.7199499999999972</v>
      </c>
      <c r="H90" s="274"/>
      <c r="I90" s="329">
        <v>-0.458425</v>
      </c>
      <c r="J90" s="274"/>
      <c r="K90" s="273">
        <v>0.5585249999999973</v>
      </c>
      <c r="L90" s="274"/>
      <c r="M90" s="276">
        <v>-0.058825000000000016</v>
      </c>
    </row>
    <row r="91" spans="1:13" ht="12.75">
      <c r="A91" s="258"/>
      <c r="B91" s="327"/>
      <c r="C91" s="274"/>
      <c r="D91" s="273"/>
      <c r="E91" s="273"/>
      <c r="F91" s="274"/>
      <c r="G91" s="327"/>
      <c r="H91" s="274"/>
      <c r="I91" s="273"/>
      <c r="J91" s="274"/>
      <c r="K91" s="273"/>
      <c r="L91" s="274"/>
      <c r="M91" s="276"/>
    </row>
    <row r="92" spans="1:13" ht="12.75">
      <c r="A92" s="258" t="s">
        <v>82</v>
      </c>
      <c r="B92" s="327">
        <v>-1.0027499999999998</v>
      </c>
      <c r="C92" s="274"/>
      <c r="D92" s="273">
        <v>0.17440000000000033</v>
      </c>
      <c r="E92" s="273">
        <v>-0.12210000000000165</v>
      </c>
      <c r="F92" s="274"/>
      <c r="G92" s="327">
        <v>-0.9504500000000009</v>
      </c>
      <c r="H92" s="274"/>
      <c r="I92" s="273">
        <v>0.0708500000000003</v>
      </c>
      <c r="J92" s="274"/>
      <c r="K92" s="273">
        <v>-0.49692500000000006</v>
      </c>
      <c r="L92" s="274"/>
      <c r="M92" s="276">
        <v>-0.3051500000000007</v>
      </c>
    </row>
    <row r="93" spans="1:13" ht="12.75">
      <c r="A93" s="258" t="s">
        <v>83</v>
      </c>
      <c r="B93" s="327">
        <v>-5.143249999999981</v>
      </c>
      <c r="C93" s="274"/>
      <c r="D93" s="273">
        <v>-1.1076749999999649</v>
      </c>
      <c r="E93" s="273">
        <v>-0.0820000000000789</v>
      </c>
      <c r="F93" s="274"/>
      <c r="G93" s="327">
        <v>-6.332925000000024</v>
      </c>
      <c r="H93" s="274"/>
      <c r="I93" s="273">
        <v>-2.8943750000000046</v>
      </c>
      <c r="J93" s="274"/>
      <c r="K93" s="273">
        <v>-6.174500000000023</v>
      </c>
      <c r="L93" s="274"/>
      <c r="M93" s="276">
        <v>-1.482424999999978</v>
      </c>
    </row>
    <row r="94" spans="1:13" ht="12.75">
      <c r="A94" s="258" t="s">
        <v>84</v>
      </c>
      <c r="B94" s="327">
        <v>-0.5032000000000085</v>
      </c>
      <c r="C94" s="274"/>
      <c r="D94" s="273">
        <v>0.8682500000000011</v>
      </c>
      <c r="E94" s="273">
        <v>-0.310174999999997</v>
      </c>
      <c r="F94" s="274"/>
      <c r="G94" s="327">
        <v>0.054874999999995566</v>
      </c>
      <c r="H94" s="274"/>
      <c r="I94" s="273">
        <v>-2.055549999999999</v>
      </c>
      <c r="J94" s="274"/>
      <c r="K94" s="273">
        <v>-0.8486500000000028</v>
      </c>
      <c r="L94" s="274"/>
      <c r="M94" s="276">
        <v>-1.6881250000000008</v>
      </c>
    </row>
    <row r="95" spans="1:13" ht="12.75">
      <c r="A95" s="258" t="s">
        <v>85</v>
      </c>
      <c r="B95" s="327">
        <v>-4.760224999999995</v>
      </c>
      <c r="C95" s="274"/>
      <c r="D95" s="273">
        <v>-0.9725749999999938</v>
      </c>
      <c r="E95" s="273">
        <v>0.825874999999991</v>
      </c>
      <c r="F95" s="274"/>
      <c r="G95" s="327">
        <v>-4.906925000000001</v>
      </c>
      <c r="H95" s="274"/>
      <c r="I95" s="273">
        <v>1.5580249999999989</v>
      </c>
      <c r="J95" s="274"/>
      <c r="K95" s="273">
        <v>-1.8917249999999939</v>
      </c>
      <c r="L95" s="274"/>
      <c r="M95" s="276">
        <v>-0.9981499999999954</v>
      </c>
    </row>
    <row r="96" spans="1:13" ht="12.75">
      <c r="A96" s="258" t="s">
        <v>86</v>
      </c>
      <c r="B96" s="327">
        <v>-0.7873750000000115</v>
      </c>
      <c r="C96" s="274"/>
      <c r="D96" s="273">
        <v>-1.3253499999999996</v>
      </c>
      <c r="E96" s="273">
        <v>0.38187500000000285</v>
      </c>
      <c r="F96" s="274"/>
      <c r="G96" s="327">
        <v>-1.730850000000009</v>
      </c>
      <c r="H96" s="274"/>
      <c r="I96" s="273">
        <v>-4.840574999999999</v>
      </c>
      <c r="J96" s="274"/>
      <c r="K96" s="273">
        <v>-4.299500000000009</v>
      </c>
      <c r="L96" s="274"/>
      <c r="M96" s="276">
        <v>-1.708075000000001</v>
      </c>
    </row>
    <row r="97" spans="1:13" ht="12.75">
      <c r="A97" s="240"/>
      <c r="B97" s="233"/>
      <c r="C97" s="278"/>
      <c r="D97" s="234"/>
      <c r="E97" s="259"/>
      <c r="F97" s="279"/>
      <c r="G97" s="259"/>
      <c r="H97" s="279"/>
      <c r="I97" s="259"/>
      <c r="J97" s="279"/>
      <c r="K97" s="259"/>
      <c r="L97" s="279"/>
      <c r="M97" s="260"/>
    </row>
    <row r="98" spans="1:13" ht="19.5" customHeight="1" thickBot="1">
      <c r="A98" s="408" t="s">
        <v>236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8"/>
    </row>
    <row r="9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10.00390625" style="0" bestFit="1" customWidth="1"/>
    <col min="3" max="3" width="6.8515625" style="0" bestFit="1" customWidth="1"/>
    <col min="4" max="4" width="7.57421875" style="0" bestFit="1" customWidth="1"/>
    <col min="5" max="5" width="6.7109375" style="0" bestFit="1" customWidth="1"/>
    <col min="6" max="6" width="2.7109375" style="0" customWidth="1"/>
    <col min="7" max="8" width="6.7109375" style="0" bestFit="1" customWidth="1"/>
    <col min="9" max="9" width="8.140625" style="0" customWidth="1"/>
    <col min="10" max="10" width="6.7109375" style="0" bestFit="1" customWidth="1"/>
    <col min="11" max="11" width="2.7109375" style="0" customWidth="1"/>
    <col min="12" max="15" width="7.8515625" style="0" bestFit="1" customWidth="1"/>
    <col min="16" max="16" width="7.7109375" style="0" bestFit="1" customWidth="1"/>
  </cols>
  <sheetData>
    <row r="1" spans="1:16" ht="19.5" customHeight="1" thickTop="1">
      <c r="A1" s="108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9.5" customHeight="1">
      <c r="A2" s="111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75" customHeight="1">
      <c r="A3" s="63"/>
      <c r="B3" s="99" t="s">
        <v>117</v>
      </c>
      <c r="C3" s="99" t="s">
        <v>118</v>
      </c>
      <c r="D3" s="500" t="s">
        <v>4</v>
      </c>
      <c r="E3" s="128" t="s">
        <v>185</v>
      </c>
      <c r="F3" s="72"/>
      <c r="G3" s="99" t="s">
        <v>119</v>
      </c>
      <c r="H3" s="99" t="s">
        <v>120</v>
      </c>
      <c r="I3" s="99" t="s">
        <v>121</v>
      </c>
      <c r="J3" s="100" t="s">
        <v>122</v>
      </c>
      <c r="K3" s="101"/>
      <c r="L3" s="99" t="s">
        <v>123</v>
      </c>
      <c r="M3" s="71" t="s">
        <v>124</v>
      </c>
      <c r="N3" s="71" t="s">
        <v>125</v>
      </c>
      <c r="O3" s="102" t="s">
        <v>126</v>
      </c>
      <c r="P3" s="74" t="s">
        <v>127</v>
      </c>
    </row>
    <row r="4" spans="1:16" ht="9.75" customHeight="1">
      <c r="A4" s="15"/>
      <c r="B4" s="22"/>
      <c r="C4" s="22"/>
      <c r="D4" s="437"/>
      <c r="E4" s="129"/>
      <c r="F4" s="75"/>
      <c r="G4" s="22"/>
      <c r="H4" s="22"/>
      <c r="I4" s="22"/>
      <c r="J4" s="22"/>
      <c r="K4" s="75"/>
      <c r="L4" s="22"/>
      <c r="M4" s="22"/>
      <c r="N4" s="22"/>
      <c r="O4" s="22"/>
      <c r="P4" s="25"/>
    </row>
    <row r="5" spans="1:19" ht="12.75">
      <c r="A5" s="15" t="s">
        <v>128</v>
      </c>
      <c r="B5" s="346">
        <v>24.101824999999995</v>
      </c>
      <c r="C5" s="346">
        <v>22.805749999999993</v>
      </c>
      <c r="D5" s="501">
        <f>+C5+B5</f>
        <v>46.90757499999999</v>
      </c>
      <c r="E5" s="414">
        <v>10.421999999999999</v>
      </c>
      <c r="F5" s="414"/>
      <c r="G5" s="346">
        <v>9.692025</v>
      </c>
      <c r="H5" s="346">
        <v>10.716725</v>
      </c>
      <c r="I5" s="346">
        <v>17.508825000000005</v>
      </c>
      <c r="J5" s="346">
        <v>8.989999999999998</v>
      </c>
      <c r="K5" s="414"/>
      <c r="L5" s="344">
        <v>2.453125</v>
      </c>
      <c r="M5" s="346">
        <v>20.0465</v>
      </c>
      <c r="N5" s="346">
        <v>6.532399999999999</v>
      </c>
      <c r="O5" s="346">
        <v>13.778124999999998</v>
      </c>
      <c r="P5" s="415">
        <v>4.097425</v>
      </c>
      <c r="Q5" s="66"/>
      <c r="R5" s="66"/>
      <c r="S5" s="66"/>
    </row>
    <row r="6" spans="1:19" ht="15.75" customHeight="1">
      <c r="A6" s="15" t="s">
        <v>129</v>
      </c>
      <c r="B6" s="346">
        <v>19.833975</v>
      </c>
      <c r="C6" s="346">
        <v>19.091850000000008</v>
      </c>
      <c r="D6" s="501">
        <f aca="true" t="shared" si="0" ref="D6:D17">+C6+B6</f>
        <v>38.925825</v>
      </c>
      <c r="E6" s="414">
        <v>5.407299999999999</v>
      </c>
      <c r="F6" s="414"/>
      <c r="G6" s="346">
        <v>8.506</v>
      </c>
      <c r="H6" s="346">
        <v>9.722549999999996</v>
      </c>
      <c r="I6" s="346">
        <v>13.247300000000005</v>
      </c>
      <c r="J6" s="346">
        <v>7.449975000000001</v>
      </c>
      <c r="K6" s="414"/>
      <c r="L6" s="346">
        <v>0.8928250000000001</v>
      </c>
      <c r="M6" s="346">
        <v>15.344700000000001</v>
      </c>
      <c r="N6" s="346">
        <v>4.2124500000000005</v>
      </c>
      <c r="O6" s="346">
        <v>12.746449999999996</v>
      </c>
      <c r="P6" s="415">
        <v>5.729399999999999</v>
      </c>
      <c r="Q6" s="66"/>
      <c r="R6" s="66"/>
      <c r="S6" s="66"/>
    </row>
    <row r="7" spans="1:19" ht="15.75" customHeight="1">
      <c r="A7" s="15" t="s">
        <v>130</v>
      </c>
      <c r="B7" s="346">
        <v>21.256275</v>
      </c>
      <c r="C7" s="346">
        <v>16.705175</v>
      </c>
      <c r="D7" s="501">
        <f t="shared" si="0"/>
        <v>37.96145</v>
      </c>
      <c r="E7" s="414">
        <v>7.777999999999999</v>
      </c>
      <c r="F7" s="414"/>
      <c r="G7" s="346">
        <v>10.379675000000002</v>
      </c>
      <c r="H7" s="346">
        <v>9.654099999999998</v>
      </c>
      <c r="I7" s="346">
        <v>13.606800000000002</v>
      </c>
      <c r="J7" s="346">
        <v>4.320874999999998</v>
      </c>
      <c r="K7" s="414"/>
      <c r="L7" s="346">
        <v>0.9534999999999999</v>
      </c>
      <c r="M7" s="346">
        <v>14.394375000000004</v>
      </c>
      <c r="N7" s="346">
        <v>4.02815</v>
      </c>
      <c r="O7" s="346">
        <v>13.743899999999998</v>
      </c>
      <c r="P7" s="415">
        <v>4.841525000000001</v>
      </c>
      <c r="Q7" s="66"/>
      <c r="R7" s="66"/>
      <c r="S7" s="66"/>
    </row>
    <row r="8" spans="1:19" ht="15.75" customHeight="1">
      <c r="A8" s="15" t="s">
        <v>131</v>
      </c>
      <c r="B8" s="346">
        <v>0.42425</v>
      </c>
      <c r="C8" s="346">
        <v>1.420375</v>
      </c>
      <c r="D8" s="501">
        <f t="shared" si="0"/>
        <v>1.844625</v>
      </c>
      <c r="E8" s="431">
        <v>0.1853</v>
      </c>
      <c r="F8" s="414"/>
      <c r="G8" s="346">
        <v>0.21090000000000003</v>
      </c>
      <c r="H8" s="346">
        <v>0.7571749999999999</v>
      </c>
      <c r="I8" s="432">
        <v>0.7111000000000001</v>
      </c>
      <c r="J8" s="346">
        <v>0.16544999999999999</v>
      </c>
      <c r="K8" s="414"/>
      <c r="L8" s="433">
        <v>0</v>
      </c>
      <c r="M8" s="346">
        <v>0.153625</v>
      </c>
      <c r="N8" s="346">
        <v>0.3137</v>
      </c>
      <c r="O8" s="346">
        <v>1.03885</v>
      </c>
      <c r="P8" s="415">
        <v>0.33845000000000003</v>
      </c>
      <c r="Q8" s="66"/>
      <c r="R8" s="66"/>
      <c r="S8" s="66"/>
    </row>
    <row r="9" spans="1:19" ht="15.75" customHeight="1">
      <c r="A9" s="15" t="s">
        <v>132</v>
      </c>
      <c r="B9" s="346">
        <v>2.8495999999999992</v>
      </c>
      <c r="C9" s="346">
        <v>2.7738750000000008</v>
      </c>
      <c r="D9" s="501">
        <f t="shared" si="0"/>
        <v>5.623475</v>
      </c>
      <c r="E9" s="431">
        <v>0.9546750000000002</v>
      </c>
      <c r="F9" s="414"/>
      <c r="G9" s="346">
        <v>0.998175</v>
      </c>
      <c r="H9" s="346">
        <v>2.4858750000000005</v>
      </c>
      <c r="I9" s="346">
        <v>1.666</v>
      </c>
      <c r="J9" s="346">
        <v>0.473425</v>
      </c>
      <c r="K9" s="414"/>
      <c r="L9" s="433">
        <v>0</v>
      </c>
      <c r="M9" s="346">
        <v>1.34095</v>
      </c>
      <c r="N9" s="433">
        <v>0.3847</v>
      </c>
      <c r="O9" s="346">
        <v>1.6914</v>
      </c>
      <c r="P9" s="415">
        <v>2.2064250000000003</v>
      </c>
      <c r="Q9" s="66"/>
      <c r="R9" s="66"/>
      <c r="S9" s="66"/>
    </row>
    <row r="10" spans="1:19" ht="15.75" customHeight="1">
      <c r="A10" s="15" t="s">
        <v>133</v>
      </c>
      <c r="B10" s="346">
        <v>30.60920000000001</v>
      </c>
      <c r="C10" s="346">
        <v>30.205625000000005</v>
      </c>
      <c r="D10" s="501">
        <f t="shared" si="0"/>
        <v>60.81482500000001</v>
      </c>
      <c r="E10" s="414">
        <v>18.280725000000004</v>
      </c>
      <c r="F10" s="414"/>
      <c r="G10" s="346">
        <v>10.995575</v>
      </c>
      <c r="H10" s="346">
        <v>14.645599999999993</v>
      </c>
      <c r="I10" s="346">
        <v>21.261800000000008</v>
      </c>
      <c r="J10" s="346">
        <v>13.911850000000003</v>
      </c>
      <c r="K10" s="414"/>
      <c r="L10" s="432">
        <v>3.225</v>
      </c>
      <c r="M10" s="346">
        <v>27.622150000000016</v>
      </c>
      <c r="N10" s="346">
        <v>8.549650000000002</v>
      </c>
      <c r="O10" s="346">
        <v>16.452524999999998</v>
      </c>
      <c r="P10" s="415">
        <v>4.965500000000002</v>
      </c>
      <c r="Q10" s="66"/>
      <c r="R10" s="66"/>
      <c r="S10" s="66"/>
    </row>
    <row r="11" spans="1:19" ht="15.75" customHeight="1">
      <c r="A11" s="15" t="s">
        <v>134</v>
      </c>
      <c r="B11" s="346">
        <v>17.820050000000002</v>
      </c>
      <c r="C11" s="346">
        <v>17.999950000000002</v>
      </c>
      <c r="D11" s="501">
        <f t="shared" si="0"/>
        <v>35.82000000000001</v>
      </c>
      <c r="E11" s="414">
        <v>9.727800000000002</v>
      </c>
      <c r="F11" s="414"/>
      <c r="G11" s="346">
        <v>7.332999999999999</v>
      </c>
      <c r="H11" s="346">
        <v>7.632500000000001</v>
      </c>
      <c r="I11" s="346">
        <v>13.452175000000004</v>
      </c>
      <c r="J11" s="346">
        <v>7.402324999999999</v>
      </c>
      <c r="K11" s="414"/>
      <c r="L11" s="346">
        <v>2.01455</v>
      </c>
      <c r="M11" s="346">
        <v>17.015849999999997</v>
      </c>
      <c r="N11" s="346">
        <v>3.599275</v>
      </c>
      <c r="O11" s="346">
        <v>10.35545</v>
      </c>
      <c r="P11" s="415">
        <v>2.834875</v>
      </c>
      <c r="Q11" s="66"/>
      <c r="R11" s="66"/>
      <c r="S11" s="66"/>
    </row>
    <row r="12" spans="1:19" ht="15.75" customHeight="1">
      <c r="A12" s="15" t="s">
        <v>135</v>
      </c>
      <c r="B12" s="346">
        <v>61.93065000000001</v>
      </c>
      <c r="C12" s="346">
        <v>60.25227500000001</v>
      </c>
      <c r="D12" s="501">
        <f t="shared" si="0"/>
        <v>122.18292500000001</v>
      </c>
      <c r="E12" s="414">
        <v>27.67112500000001</v>
      </c>
      <c r="F12" s="414"/>
      <c r="G12" s="346">
        <v>28.078800000000008</v>
      </c>
      <c r="H12" s="346">
        <v>29.736449999999998</v>
      </c>
      <c r="I12" s="346">
        <v>40.91885</v>
      </c>
      <c r="J12" s="346">
        <v>23.448825000000024</v>
      </c>
      <c r="K12" s="414"/>
      <c r="L12" s="346">
        <v>4.865925000000001</v>
      </c>
      <c r="M12" s="346">
        <v>50.11024999999997</v>
      </c>
      <c r="N12" s="346">
        <v>16.398275</v>
      </c>
      <c r="O12" s="346">
        <v>37.87450000000001</v>
      </c>
      <c r="P12" s="415">
        <v>12.933974999999997</v>
      </c>
      <c r="Q12" s="66"/>
      <c r="R12" s="66"/>
      <c r="S12" s="66"/>
    </row>
    <row r="13" spans="1:19" ht="15.75" customHeight="1">
      <c r="A13" s="15" t="s">
        <v>136</v>
      </c>
      <c r="B13" s="346">
        <v>70.77289999999996</v>
      </c>
      <c r="C13" s="346">
        <v>68.55064999999996</v>
      </c>
      <c r="D13" s="501">
        <f t="shared" si="0"/>
        <v>139.32354999999993</v>
      </c>
      <c r="E13" s="414">
        <v>39.2033</v>
      </c>
      <c r="F13" s="414"/>
      <c r="G13" s="346">
        <v>27.756625000000007</v>
      </c>
      <c r="H13" s="346">
        <v>31.440924999999993</v>
      </c>
      <c r="I13" s="346">
        <v>47.57532499999997</v>
      </c>
      <c r="J13" s="346">
        <v>32.55067500000001</v>
      </c>
      <c r="K13" s="414"/>
      <c r="L13" s="346">
        <v>6.239475000000001</v>
      </c>
      <c r="M13" s="346">
        <v>62.18119999999999</v>
      </c>
      <c r="N13" s="346">
        <v>19.31155000000001</v>
      </c>
      <c r="O13" s="346">
        <v>40.55885000000003</v>
      </c>
      <c r="P13" s="415">
        <v>11.032474999999994</v>
      </c>
      <c r="Q13" s="66"/>
      <c r="R13" s="66"/>
      <c r="S13" s="66"/>
    </row>
    <row r="14" spans="1:19" ht="15.75" customHeight="1">
      <c r="A14" s="15" t="s">
        <v>137</v>
      </c>
      <c r="B14" s="346">
        <v>53.75840000000002</v>
      </c>
      <c r="C14" s="346">
        <v>52.31505000000003</v>
      </c>
      <c r="D14" s="501">
        <f t="shared" si="0"/>
        <v>106.07345000000005</v>
      </c>
      <c r="E14" s="414">
        <v>20.652000000000005</v>
      </c>
      <c r="F14" s="414"/>
      <c r="G14" s="346">
        <v>26.68295000000002</v>
      </c>
      <c r="H14" s="346">
        <v>25.15262499999999</v>
      </c>
      <c r="I14" s="346">
        <v>35.648799999999994</v>
      </c>
      <c r="J14" s="346">
        <v>18.589075000000012</v>
      </c>
      <c r="K14" s="414"/>
      <c r="L14" s="346">
        <v>2.8857250000000003</v>
      </c>
      <c r="M14" s="346">
        <v>40.376799999999996</v>
      </c>
      <c r="N14" s="346">
        <v>13.625149999999998</v>
      </c>
      <c r="O14" s="346">
        <v>37.02742500000003</v>
      </c>
      <c r="P14" s="415">
        <v>12.158349999999999</v>
      </c>
      <c r="Q14" s="66"/>
      <c r="R14" s="66"/>
      <c r="S14" s="66"/>
    </row>
    <row r="15" spans="1:19" ht="15.75" customHeight="1">
      <c r="A15" s="15" t="s">
        <v>138</v>
      </c>
      <c r="B15" s="346">
        <v>0.9313250000000001</v>
      </c>
      <c r="C15" s="346">
        <v>0.844725</v>
      </c>
      <c r="D15" s="501">
        <f t="shared" si="0"/>
        <v>1.7760500000000001</v>
      </c>
      <c r="E15" s="431">
        <v>0.25680000000000003</v>
      </c>
      <c r="F15" s="414"/>
      <c r="G15" s="432">
        <v>0.340525</v>
      </c>
      <c r="H15" s="346">
        <v>0.44770000000000004</v>
      </c>
      <c r="I15" s="346">
        <v>0.58315</v>
      </c>
      <c r="J15" s="346">
        <v>0.404675</v>
      </c>
      <c r="K15" s="414"/>
      <c r="L15" s="432">
        <v>0</v>
      </c>
      <c r="M15" s="346">
        <v>0.14627500000000002</v>
      </c>
      <c r="N15" s="432">
        <v>0.46795</v>
      </c>
      <c r="O15" s="346">
        <v>0.49047500000000005</v>
      </c>
      <c r="P15" s="415">
        <v>0.67135</v>
      </c>
      <c r="Q15" s="66"/>
      <c r="R15" s="66"/>
      <c r="S15" s="66"/>
    </row>
    <row r="16" spans="1:19" ht="15.75" customHeight="1">
      <c r="A16" s="15" t="s">
        <v>139</v>
      </c>
      <c r="B16" s="346">
        <v>1.1611000000000002</v>
      </c>
      <c r="C16" s="432">
        <v>0.34535000000000005</v>
      </c>
      <c r="D16" s="501">
        <f t="shared" si="0"/>
        <v>1.5064500000000003</v>
      </c>
      <c r="E16" s="431">
        <v>0.30800000000000005</v>
      </c>
      <c r="F16" s="414"/>
      <c r="G16" s="432">
        <v>0.262025</v>
      </c>
      <c r="H16" s="346">
        <v>0.23815</v>
      </c>
      <c r="I16" s="346">
        <v>0.7327250000000001</v>
      </c>
      <c r="J16" s="346">
        <v>0.27355</v>
      </c>
      <c r="K16" s="414"/>
      <c r="L16" s="433">
        <v>0</v>
      </c>
      <c r="M16" s="346">
        <v>0.22797499999999998</v>
      </c>
      <c r="N16" s="432">
        <v>0.2574</v>
      </c>
      <c r="O16" s="346">
        <v>0.8335250000000001</v>
      </c>
      <c r="P16" s="415">
        <v>0.18755000000000002</v>
      </c>
      <c r="Q16" s="66"/>
      <c r="R16" s="66"/>
      <c r="S16" s="66"/>
    </row>
    <row r="17" spans="1:19" ht="15.75" customHeight="1">
      <c r="A17" s="15" t="s">
        <v>140</v>
      </c>
      <c r="B17" s="346">
        <v>0.49715</v>
      </c>
      <c r="C17" s="346">
        <v>0.148475</v>
      </c>
      <c r="D17" s="501">
        <f t="shared" si="0"/>
        <v>0.645625</v>
      </c>
      <c r="E17" s="431">
        <v>0.29695</v>
      </c>
      <c r="F17" s="414"/>
      <c r="G17" s="346">
        <v>0.10422500000000001</v>
      </c>
      <c r="H17" s="432">
        <v>0.148475</v>
      </c>
      <c r="I17" s="346">
        <v>0.148475</v>
      </c>
      <c r="J17" s="432">
        <v>0.24445</v>
      </c>
      <c r="K17" s="414"/>
      <c r="L17" s="433">
        <v>0</v>
      </c>
      <c r="M17" s="346">
        <v>0.24445</v>
      </c>
      <c r="N17" s="432">
        <v>0.148475</v>
      </c>
      <c r="O17" s="346">
        <v>0.2527</v>
      </c>
      <c r="P17" s="424">
        <v>0</v>
      </c>
      <c r="Q17" s="66"/>
      <c r="R17" s="66"/>
      <c r="S17" s="66"/>
    </row>
    <row r="18" spans="1:19" ht="9.75" customHeight="1">
      <c r="A18" s="15"/>
      <c r="B18" s="346"/>
      <c r="C18" s="346"/>
      <c r="D18" s="501"/>
      <c r="E18" s="414"/>
      <c r="F18" s="414"/>
      <c r="G18" s="346"/>
      <c r="H18" s="346"/>
      <c r="I18" s="346"/>
      <c r="J18" s="346"/>
      <c r="K18" s="414"/>
      <c r="L18" s="346"/>
      <c r="M18" s="346"/>
      <c r="N18" s="346"/>
      <c r="O18" s="346"/>
      <c r="P18" s="415"/>
      <c r="Q18" s="66"/>
      <c r="R18" s="66"/>
      <c r="S18" s="66"/>
    </row>
    <row r="19" spans="1:19" ht="12.75">
      <c r="A19" s="503" t="s">
        <v>243</v>
      </c>
      <c r="B19" s="504">
        <v>79.42837499999999</v>
      </c>
      <c r="C19" s="504">
        <v>76.75930000000004</v>
      </c>
      <c r="D19" s="505">
        <v>156.187675</v>
      </c>
      <c r="E19" s="506">
        <v>39.734475</v>
      </c>
      <c r="F19" s="506"/>
      <c r="G19" s="504">
        <v>32.85152500000001</v>
      </c>
      <c r="H19" s="504">
        <v>35.91452499999998</v>
      </c>
      <c r="I19" s="504">
        <v>52.32209999999997</v>
      </c>
      <c r="J19" s="504">
        <v>35.099525000000014</v>
      </c>
      <c r="K19" s="506"/>
      <c r="L19" s="504">
        <v>6.541050000000002</v>
      </c>
      <c r="M19" s="504">
        <v>65.68447499999999</v>
      </c>
      <c r="N19" s="504">
        <v>20.689800000000012</v>
      </c>
      <c r="O19" s="504">
        <v>48.49457500000001</v>
      </c>
      <c r="P19" s="507">
        <v>14.777775000000004</v>
      </c>
      <c r="Q19" s="66"/>
      <c r="R19" s="66"/>
      <c r="S19" s="66"/>
    </row>
    <row r="20" spans="1:19" ht="15.75" customHeight="1">
      <c r="A20" s="215" t="s">
        <v>177</v>
      </c>
      <c r="B20" s="212">
        <f aca="true" t="shared" si="1" ref="B20:P20">SUM(B5:B17)/B19</f>
        <v>3.8518564681702228</v>
      </c>
      <c r="C20" s="212">
        <f t="shared" si="1"/>
        <v>3.8231084051053084</v>
      </c>
      <c r="D20" s="502">
        <f t="shared" si="1"/>
        <v>3.8377280729737477</v>
      </c>
      <c r="E20" s="213">
        <f t="shared" si="1"/>
        <v>3.552179184448769</v>
      </c>
      <c r="F20" s="213"/>
      <c r="G20" s="212">
        <f t="shared" si="1"/>
        <v>3.99800313684068</v>
      </c>
      <c r="H20" s="212">
        <f t="shared" si="1"/>
        <v>3.975518261761781</v>
      </c>
      <c r="I20" s="212">
        <f t="shared" si="1"/>
        <v>3.9574352902502015</v>
      </c>
      <c r="J20" s="212">
        <f t="shared" si="1"/>
        <v>3.3682834739216556</v>
      </c>
      <c r="K20" s="213"/>
      <c r="L20" s="212">
        <f t="shared" si="1"/>
        <v>3.597300892058614</v>
      </c>
      <c r="M20" s="212">
        <f t="shared" si="1"/>
        <v>3.7939726244291365</v>
      </c>
      <c r="N20" s="212">
        <f t="shared" si="1"/>
        <v>3.7617147096636985</v>
      </c>
      <c r="O20" s="212">
        <f t="shared" si="1"/>
        <v>3.8528881838844864</v>
      </c>
      <c r="P20" s="214">
        <f t="shared" si="1"/>
        <v>4.195306803629097</v>
      </c>
      <c r="Q20" s="66"/>
      <c r="R20" s="66"/>
      <c r="S20" s="66"/>
    </row>
    <row r="21" spans="1:16" ht="9.75" customHeight="1">
      <c r="A21" s="37"/>
      <c r="B21" s="41"/>
      <c r="C21" s="40"/>
      <c r="D21" s="40"/>
      <c r="E21" s="79"/>
      <c r="F21" s="79"/>
      <c r="G21" s="22"/>
      <c r="H21" s="22"/>
      <c r="I21" s="22"/>
      <c r="J21" s="22"/>
      <c r="K21" s="79"/>
      <c r="L21" s="22"/>
      <c r="M21" s="22"/>
      <c r="N21" s="22"/>
      <c r="O21" s="22"/>
      <c r="P21" s="25"/>
    </row>
    <row r="22" spans="1:16" ht="19.5" customHeight="1" thickBot="1">
      <c r="A22" s="408" t="s">
        <v>236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9.5" customHeight="1" thickTop="1">
      <c r="A23" s="104"/>
      <c r="B23" s="499"/>
      <c r="C23" s="499"/>
      <c r="D23" s="499"/>
      <c r="E23" s="161"/>
      <c r="F23" s="160"/>
      <c r="G23" s="161"/>
      <c r="H23" s="160"/>
      <c r="I23" s="160"/>
      <c r="J23" s="161"/>
      <c r="K23" s="105"/>
      <c r="L23" s="161"/>
      <c r="M23" s="161"/>
      <c r="N23" s="160"/>
      <c r="O23" s="160"/>
      <c r="P23" s="161"/>
    </row>
    <row r="24" ht="13.5" thickBot="1"/>
    <row r="25" spans="1:16" ht="19.5" customHeight="1" thickTop="1">
      <c r="A25" s="108" t="s">
        <v>222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2.75">
      <c r="A26" s="4" t="s">
        <v>141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9.5" customHeight="1">
      <c r="A27" s="103" t="s">
        <v>142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72" customHeight="1">
      <c r="A28" s="63"/>
      <c r="B28" s="71" t="s">
        <v>117</v>
      </c>
      <c r="C28" s="71" t="s">
        <v>118</v>
      </c>
      <c r="D28" s="436" t="s">
        <v>4</v>
      </c>
      <c r="E28" s="128" t="s">
        <v>185</v>
      </c>
      <c r="F28" s="72"/>
      <c r="G28" s="71" t="s">
        <v>119</v>
      </c>
      <c r="H28" s="71" t="s">
        <v>120</v>
      </c>
      <c r="I28" s="71" t="s">
        <v>121</v>
      </c>
      <c r="J28" s="102" t="s">
        <v>122</v>
      </c>
      <c r="K28" s="101"/>
      <c r="L28" s="99" t="s">
        <v>123</v>
      </c>
      <c r="M28" s="71" t="s">
        <v>124</v>
      </c>
      <c r="N28" s="71" t="s">
        <v>125</v>
      </c>
      <c r="O28" s="102" t="s">
        <v>126</v>
      </c>
      <c r="P28" s="74" t="s">
        <v>127</v>
      </c>
    </row>
    <row r="29" spans="1:16" ht="9.75" customHeight="1">
      <c r="A29" s="15"/>
      <c r="B29" s="22"/>
      <c r="C29" s="22"/>
      <c r="D29" s="437"/>
      <c r="E29" s="129"/>
      <c r="F29" s="75"/>
      <c r="G29" s="22"/>
      <c r="H29" s="22"/>
      <c r="I29" s="22"/>
      <c r="J29" s="22"/>
      <c r="K29" s="75"/>
      <c r="L29" s="22"/>
      <c r="M29" s="22"/>
      <c r="N29" s="22"/>
      <c r="O29" s="22"/>
      <c r="P29" s="25"/>
    </row>
    <row r="30" spans="1:19" ht="12.75">
      <c r="A30" s="15" t="s">
        <v>128</v>
      </c>
      <c r="B30" s="401">
        <f>B5/B19%</f>
        <v>30.34409932218807</v>
      </c>
      <c r="C30" s="401">
        <f>C5/C19%</f>
        <v>29.71073211975615</v>
      </c>
      <c r="D30" s="399">
        <f aca="true" t="shared" si="2" ref="D30:J30">D5/D19%</f>
        <v>30.032827494230887</v>
      </c>
      <c r="E30" s="434">
        <f t="shared" si="2"/>
        <v>26.22911212492426</v>
      </c>
      <c r="F30" s="81"/>
      <c r="G30" s="401">
        <f t="shared" si="2"/>
        <v>29.502511679442573</v>
      </c>
      <c r="H30" s="401">
        <f t="shared" si="2"/>
        <v>29.839528714357225</v>
      </c>
      <c r="I30" s="401">
        <f t="shared" si="2"/>
        <v>33.463536440624544</v>
      </c>
      <c r="J30" s="401">
        <f t="shared" si="2"/>
        <v>25.61288222561415</v>
      </c>
      <c r="K30" s="81"/>
      <c r="L30" s="435">
        <f>L5/L19%</f>
        <v>37.50353536511721</v>
      </c>
      <c r="M30" s="435">
        <f>M5/M19%</f>
        <v>30.519388333392335</v>
      </c>
      <c r="N30" s="435">
        <f>N5/N19%</f>
        <v>31.573045655347055</v>
      </c>
      <c r="O30" s="435">
        <f>O5/O19%</f>
        <v>28.41168316249806</v>
      </c>
      <c r="P30" s="402">
        <f>P5/P19%</f>
        <v>27.72694130205663</v>
      </c>
      <c r="Q30" s="66"/>
      <c r="R30" s="66"/>
      <c r="S30" s="66"/>
    </row>
    <row r="31" spans="1:19" ht="15.75" customHeight="1">
      <c r="A31" s="15" t="s">
        <v>129</v>
      </c>
      <c r="B31" s="401">
        <f>B6/B19%</f>
        <v>24.97089358809116</v>
      </c>
      <c r="C31" s="401">
        <f>C6/C19%</f>
        <v>24.87236074325847</v>
      </c>
      <c r="D31" s="399">
        <f>D6/D19%</f>
        <v>24.922469074464423</v>
      </c>
      <c r="E31" s="434">
        <f>E6/E19%</f>
        <v>13.6085854915662</v>
      </c>
      <c r="F31" s="81"/>
      <c r="G31" s="401">
        <f>G6/G19%</f>
        <v>25.89225309936144</v>
      </c>
      <c r="H31" s="401">
        <f>H6/H19%</f>
        <v>27.071359011430612</v>
      </c>
      <c r="I31" s="401">
        <f>I6/I19%</f>
        <v>25.3187467628402</v>
      </c>
      <c r="J31" s="401">
        <f>J6/J19%</f>
        <v>21.225287236793086</v>
      </c>
      <c r="K31" s="81"/>
      <c r="L31" s="435">
        <f>L6/L19%</f>
        <v>13.649566965548342</v>
      </c>
      <c r="M31" s="435">
        <f>M6/M19%</f>
        <v>23.36122805274763</v>
      </c>
      <c r="N31" s="435">
        <f>N6/N19%</f>
        <v>20.36003247977263</v>
      </c>
      <c r="O31" s="435">
        <f>O6/O19%</f>
        <v>26.28428025196631</v>
      </c>
      <c r="P31" s="402">
        <f>P6/P19%</f>
        <v>38.77038322751563</v>
      </c>
      <c r="Q31" s="66"/>
      <c r="R31" s="66"/>
      <c r="S31" s="66"/>
    </row>
    <row r="32" spans="1:19" ht="15.75" customHeight="1">
      <c r="A32" s="15" t="s">
        <v>130</v>
      </c>
      <c r="B32" s="401">
        <f>B7/B19%</f>
        <v>26.761563484082362</v>
      </c>
      <c r="C32" s="401">
        <f>C7/C19%</f>
        <v>21.763063237939885</v>
      </c>
      <c r="D32" s="399">
        <f>D7/D19%</f>
        <v>24.30502278748947</v>
      </c>
      <c r="E32" s="434">
        <f>E7/E19%</f>
        <v>19.574940904592292</v>
      </c>
      <c r="F32" s="81"/>
      <c r="G32" s="401">
        <f>G7/G19%</f>
        <v>31.595717398202975</v>
      </c>
      <c r="H32" s="401">
        <f>H7/H19%</f>
        <v>26.880767600295428</v>
      </c>
      <c r="I32" s="401">
        <f>I7/I19%</f>
        <v>26.005836921683205</v>
      </c>
      <c r="J32" s="401">
        <f>J7/J19%</f>
        <v>12.310351778264796</v>
      </c>
      <c r="K32" s="81"/>
      <c r="L32" s="435">
        <f>L7/L19%</f>
        <v>14.577170331980332</v>
      </c>
      <c r="M32" s="435">
        <f>M7/M19%</f>
        <v>21.914424983985953</v>
      </c>
      <c r="N32" s="435">
        <f>N7/N19%</f>
        <v>19.46925538187898</v>
      </c>
      <c r="O32" s="435">
        <f>O7/O19%</f>
        <v>28.341108257985546</v>
      </c>
      <c r="P32" s="402">
        <f>P7/P19%</f>
        <v>32.76220540642959</v>
      </c>
      <c r="Q32" s="66"/>
      <c r="R32" s="66"/>
      <c r="S32" s="66"/>
    </row>
    <row r="33" spans="1:19" ht="15.75" customHeight="1">
      <c r="A33" s="15" t="s">
        <v>131</v>
      </c>
      <c r="B33" s="401">
        <f>B8/B19%</f>
        <v>0.5341290187543181</v>
      </c>
      <c r="C33" s="401">
        <f>C8/C19%</f>
        <v>1.850427244646576</v>
      </c>
      <c r="D33" s="399">
        <f>D8/D19%</f>
        <v>1.1810310896810519</v>
      </c>
      <c r="E33" s="434">
        <f>E8/E19%</f>
        <v>0.46634566078952844</v>
      </c>
      <c r="F33" s="81"/>
      <c r="G33" s="401">
        <f>G8/G19%</f>
        <v>0.6419793297267021</v>
      </c>
      <c r="H33" s="401">
        <f>H8/H19%</f>
        <v>2.1082695650297483</v>
      </c>
      <c r="I33" s="401">
        <f>I8/I19%</f>
        <v>1.3590815353359296</v>
      </c>
      <c r="J33" s="401">
        <f>J8/J19%</f>
        <v>0.4713739003590502</v>
      </c>
      <c r="K33" s="81"/>
      <c r="L33" s="216">
        <f>L8/L19%</f>
        <v>0</v>
      </c>
      <c r="M33" s="435">
        <f>M8/M19%</f>
        <v>0.23388327302608425</v>
      </c>
      <c r="N33" s="435">
        <f>N8/N19%</f>
        <v>1.516206053224293</v>
      </c>
      <c r="O33" s="435">
        <f>O8/O19%</f>
        <v>2.1421983799218776</v>
      </c>
      <c r="P33" s="402">
        <f>P8/P19%</f>
        <v>2.290263588395411</v>
      </c>
      <c r="Q33" s="66"/>
      <c r="R33" s="66"/>
      <c r="S33" s="66"/>
    </row>
    <row r="34" spans="1:19" ht="15.75" customHeight="1">
      <c r="A34" s="15" t="s">
        <v>132</v>
      </c>
      <c r="B34" s="401">
        <f>B9/B19%</f>
        <v>3.5876347715787964</v>
      </c>
      <c r="C34" s="401">
        <f>C9/C19%</f>
        <v>3.6137314957275524</v>
      </c>
      <c r="D34" s="399">
        <f>D9/D19%</f>
        <v>3.600460151545248</v>
      </c>
      <c r="E34" s="434">
        <f>E9/E19%</f>
        <v>2.402636501426029</v>
      </c>
      <c r="F34" s="81"/>
      <c r="G34" s="401">
        <f>G9/G19%</f>
        <v>3.038443420815319</v>
      </c>
      <c r="H34" s="401">
        <f>H9/H19%</f>
        <v>6.921642427402288</v>
      </c>
      <c r="I34" s="401">
        <f>I9/I19%</f>
        <v>3.1841229614254796</v>
      </c>
      <c r="J34" s="401">
        <f>J9/J19%</f>
        <v>1.3488074268811323</v>
      </c>
      <c r="K34" s="81"/>
      <c r="L34" s="216">
        <f>L9/L19%</f>
        <v>0</v>
      </c>
      <c r="M34" s="435">
        <f>M9/M19%</f>
        <v>2.041502196675851</v>
      </c>
      <c r="N34" s="435">
        <f>N9/N19%</f>
        <v>1.8593703177411078</v>
      </c>
      <c r="O34" s="435">
        <f>O9/O19%</f>
        <v>3.4878128120516565</v>
      </c>
      <c r="P34" s="402">
        <f>P9/P19%</f>
        <v>14.930698295244039</v>
      </c>
      <c r="Q34" s="66"/>
      <c r="R34" s="66"/>
      <c r="S34" s="66"/>
    </row>
    <row r="35" spans="1:19" ht="15.75" customHeight="1">
      <c r="A35" s="15" t="s">
        <v>133</v>
      </c>
      <c r="B35" s="401">
        <f>B10/B19%</f>
        <v>38.53685789240937</v>
      </c>
      <c r="C35" s="401">
        <f>C10/C19%</f>
        <v>39.351094916186035</v>
      </c>
      <c r="D35" s="399">
        <f>D10/D19%</f>
        <v>38.93701919821779</v>
      </c>
      <c r="E35" s="434">
        <f>E10/E19%</f>
        <v>46.007214138352154</v>
      </c>
      <c r="F35" s="81"/>
      <c r="G35" s="401">
        <f>G10/G19%</f>
        <v>33.47051620891267</v>
      </c>
      <c r="H35" s="401">
        <f>H10/H19%</f>
        <v>40.77904413325806</v>
      </c>
      <c r="I35" s="401">
        <f>I10/I19%</f>
        <v>40.636365895099814</v>
      </c>
      <c r="J35" s="401">
        <f>J10/J19%</f>
        <v>39.63543666189214</v>
      </c>
      <c r="K35" s="81"/>
      <c r="L35" s="435">
        <f>L10/L19%</f>
        <v>49.304010823950264</v>
      </c>
      <c r="M35" s="435">
        <f>M10/M19%</f>
        <v>42.05278340125276</v>
      </c>
      <c r="N35" s="435">
        <f>N10/N19%</f>
        <v>41.323019072199806</v>
      </c>
      <c r="O35" s="435">
        <f>O10/O19%</f>
        <v>33.92652683315607</v>
      </c>
      <c r="P35" s="402">
        <f>P10/P19%</f>
        <v>33.60113413555153</v>
      </c>
      <c r="Q35" s="66"/>
      <c r="R35" s="66"/>
      <c r="S35" s="66"/>
    </row>
    <row r="36" spans="1:19" ht="15.75" customHeight="1">
      <c r="A36" s="15" t="s">
        <v>134</v>
      </c>
      <c r="B36" s="401">
        <f>B11/B19%</f>
        <v>22.435370231356245</v>
      </c>
      <c r="C36" s="401">
        <f>C11/C19%</f>
        <v>23.44986210140008</v>
      </c>
      <c r="D36" s="399">
        <f>D11/D19%</f>
        <v>22.933947893135617</v>
      </c>
      <c r="E36" s="434">
        <f>E11/E19%</f>
        <v>24.482014673655563</v>
      </c>
      <c r="F36" s="81"/>
      <c r="G36" s="401">
        <f>G11/G19%</f>
        <v>22.321642602588454</v>
      </c>
      <c r="H36" s="401">
        <f>H11/H19%</f>
        <v>21.251847267922948</v>
      </c>
      <c r="I36" s="401">
        <f>I11/I19%</f>
        <v>25.71031170384983</v>
      </c>
      <c r="J36" s="401">
        <f>J11/J19%</f>
        <v>21.08953041387311</v>
      </c>
      <c r="K36" s="81"/>
      <c r="L36" s="435">
        <f>L11/L19%</f>
        <v>30.79857209469426</v>
      </c>
      <c r="M36" s="435">
        <f>M11/M19%</f>
        <v>25.905436558638858</v>
      </c>
      <c r="N36" s="435">
        <f>N11/N19%</f>
        <v>17.396374058714912</v>
      </c>
      <c r="O36" s="435">
        <f>O11/O19%</f>
        <v>21.353831846139485</v>
      </c>
      <c r="P36" s="402">
        <f>P11/P19%</f>
        <v>19.18336826755042</v>
      </c>
      <c r="Q36" s="66"/>
      <c r="R36" s="66"/>
      <c r="S36" s="66"/>
    </row>
    <row r="37" spans="1:19" ht="15.75" customHeight="1">
      <c r="A37" s="15" t="s">
        <v>135</v>
      </c>
      <c r="B37" s="401">
        <f>B12/B19%</f>
        <v>77.97043562832555</v>
      </c>
      <c r="C37" s="401">
        <f>C12/C19%</f>
        <v>78.49508137776137</v>
      </c>
      <c r="D37" s="399">
        <f>D12/D19%</f>
        <v>78.22827569460907</v>
      </c>
      <c r="E37" s="434">
        <f>E12/E19%</f>
        <v>69.64009213661438</v>
      </c>
      <c r="F37" s="81"/>
      <c r="G37" s="401">
        <f>G12/G19%</f>
        <v>85.47183121635906</v>
      </c>
      <c r="H37" s="401">
        <f>H12/H19%</f>
        <v>82.7978373652443</v>
      </c>
      <c r="I37" s="401">
        <f>I12/I19%</f>
        <v>78.20567217294418</v>
      </c>
      <c r="J37" s="401">
        <f>J12/J19%</f>
        <v>66.80667330968159</v>
      </c>
      <c r="K37" s="81"/>
      <c r="L37" s="435">
        <f>L12/L19%</f>
        <v>74.3905794941179</v>
      </c>
      <c r="M37" s="435">
        <f>M12/M19%</f>
        <v>76.28933625487603</v>
      </c>
      <c r="N37" s="435">
        <f>N12/N19%</f>
        <v>79.25777436224608</v>
      </c>
      <c r="O37" s="435">
        <f>O12/O19%</f>
        <v>78.10048855980283</v>
      </c>
      <c r="P37" s="402">
        <f>P12/P19%</f>
        <v>87.52315554946529</v>
      </c>
      <c r="Q37" s="66"/>
      <c r="R37" s="66"/>
      <c r="S37" s="66"/>
    </row>
    <row r="38" spans="1:19" ht="15.75" customHeight="1">
      <c r="A38" s="15" t="s">
        <v>136</v>
      </c>
      <c r="B38" s="401">
        <f>B13/B19%</f>
        <v>89.10279229557445</v>
      </c>
      <c r="C38" s="401">
        <f>C13/C19%</f>
        <v>89.30598637559217</v>
      </c>
      <c r="D38" s="399">
        <f>D13/D19%</f>
        <v>89.20265315429013</v>
      </c>
      <c r="E38" s="434">
        <f>E13/E19%</f>
        <v>98.66318857868387</v>
      </c>
      <c r="F38" s="81"/>
      <c r="G38" s="401">
        <f>G13/G19%</f>
        <v>84.49113092923388</v>
      </c>
      <c r="H38" s="401">
        <f>H13/H19%</f>
        <v>87.54375840972422</v>
      </c>
      <c r="I38" s="401">
        <f>I13/I19%</f>
        <v>90.927781950648</v>
      </c>
      <c r="J38" s="401">
        <f>J13/J19%</f>
        <v>92.73822081637857</v>
      </c>
      <c r="K38" s="81"/>
      <c r="L38" s="435">
        <f>L13/L19%</f>
        <v>95.38950168550919</v>
      </c>
      <c r="M38" s="435">
        <f>M13/M19%</f>
        <v>94.66650985640062</v>
      </c>
      <c r="N38" s="435">
        <f>N13/N19%</f>
        <v>93.33850496379858</v>
      </c>
      <c r="O38" s="435">
        <f>O13/O19%</f>
        <v>83.63584998940607</v>
      </c>
      <c r="P38" s="402">
        <f>P13/P19%</f>
        <v>74.65585989771797</v>
      </c>
      <c r="Q38" s="66"/>
      <c r="R38" s="66"/>
      <c r="S38" s="66"/>
    </row>
    <row r="39" spans="1:19" ht="15.75" customHeight="1">
      <c r="A39" s="15" t="s">
        <v>137</v>
      </c>
      <c r="B39" s="401">
        <f>B14/B19%</f>
        <v>67.68160622699386</v>
      </c>
      <c r="C39" s="401">
        <f>C14/C19%</f>
        <v>68.15467311452814</v>
      </c>
      <c r="D39" s="399">
        <f>D14/D19%</f>
        <v>67.91409757524085</v>
      </c>
      <c r="E39" s="434">
        <f>E14/E19%</f>
        <v>51.97501665744924</v>
      </c>
      <c r="F39" s="81"/>
      <c r="G39" s="401">
        <f>G14/G19%</f>
        <v>81.22286560517362</v>
      </c>
      <c r="H39" s="401">
        <f>H14/H19%</f>
        <v>70.0346865230711</v>
      </c>
      <c r="I39" s="401">
        <f>I14/I19%</f>
        <v>68.13335091672546</v>
      </c>
      <c r="J39" s="401">
        <f>J14/J19%</f>
        <v>52.961044344617214</v>
      </c>
      <c r="K39" s="81"/>
      <c r="L39" s="435">
        <f>L14/L19%</f>
        <v>44.11715244494384</v>
      </c>
      <c r="M39" s="435">
        <f>M14/M19%</f>
        <v>61.470842234789885</v>
      </c>
      <c r="N39" s="435">
        <f>N14/N19%</f>
        <v>65.8544306856518</v>
      </c>
      <c r="O39" s="435">
        <f>O14/O19%</f>
        <v>76.35374678507858</v>
      </c>
      <c r="P39" s="402">
        <f>P14/P19%</f>
        <v>82.2745643373241</v>
      </c>
      <c r="Q39" s="66"/>
      <c r="R39" s="66"/>
      <c r="S39" s="66"/>
    </row>
    <row r="40" spans="1:19" ht="15.75" customHeight="1">
      <c r="A40" s="15" t="s">
        <v>138</v>
      </c>
      <c r="B40" s="401">
        <f>B15/B19%</f>
        <v>1.1725343745229588</v>
      </c>
      <c r="C40" s="401">
        <f>C15/C19%</f>
        <v>1.1004855437712426</v>
      </c>
      <c r="D40" s="399">
        <f>D15/D19%</f>
        <v>1.1371255766500141</v>
      </c>
      <c r="E40" s="434">
        <f>E15/E19%</f>
        <v>0.6462901548340578</v>
      </c>
      <c r="F40" s="81"/>
      <c r="G40" s="401">
        <f>G15/G19%</f>
        <v>1.0365576636092233</v>
      </c>
      <c r="H40" s="401">
        <f>H15/H19%</f>
        <v>1.2465708512085298</v>
      </c>
      <c r="I40" s="401">
        <f>I15/I19%</f>
        <v>1.114538598412526</v>
      </c>
      <c r="J40" s="401">
        <f>J15/J19%</f>
        <v>1.1529358303281878</v>
      </c>
      <c r="K40" s="81"/>
      <c r="L40" s="216">
        <f>L15/L19%</f>
        <v>0</v>
      </c>
      <c r="M40" s="435">
        <f>M15/M19%</f>
        <v>0.22269341423525124</v>
      </c>
      <c r="N40" s="435">
        <f>N15/N19%</f>
        <v>2.261742501135824</v>
      </c>
      <c r="O40" s="435">
        <f>O15/O19%</f>
        <v>1.0114017908188697</v>
      </c>
      <c r="P40" s="402">
        <f>P15/P19%</f>
        <v>4.542970778753904</v>
      </c>
      <c r="Q40" s="66"/>
      <c r="R40" s="66"/>
      <c r="S40" s="66"/>
    </row>
    <row r="41" spans="1:19" ht="15.75" customHeight="1">
      <c r="A41" s="15" t="s">
        <v>139</v>
      </c>
      <c r="B41" s="401">
        <f>B16/B19%</f>
        <v>1.461820161875401</v>
      </c>
      <c r="C41" s="401">
        <f>C16/C19%</f>
        <v>0.4499129095757776</v>
      </c>
      <c r="D41" s="399">
        <f>D16/D19%</f>
        <v>0.9645127248356825</v>
      </c>
      <c r="E41" s="434">
        <f>E16/E19%</f>
        <v>0.7751455128072035</v>
      </c>
      <c r="F41" s="81"/>
      <c r="G41" s="401">
        <f>G16/G19%</f>
        <v>0.7976037642088151</v>
      </c>
      <c r="H41" s="401">
        <f>H16/H19%</f>
        <v>0.6631021849794758</v>
      </c>
      <c r="I41" s="401">
        <f>I16/I19%</f>
        <v>1.4004120629714796</v>
      </c>
      <c r="J41" s="401">
        <f>J16/J19%</f>
        <v>0.7793552761753896</v>
      </c>
      <c r="K41" s="81"/>
      <c r="L41" s="216">
        <f>L16/L19%</f>
        <v>0</v>
      </c>
      <c r="M41" s="435">
        <f>M16/M19%</f>
        <v>0.34707592623675537</v>
      </c>
      <c r="N41" s="435">
        <f>N16/N19%</f>
        <v>1.2440912913609596</v>
      </c>
      <c r="O41" s="435">
        <f>O16/O19%</f>
        <v>1.718800505004941</v>
      </c>
      <c r="P41" s="402">
        <f>P16/P19%</f>
        <v>1.2691355769051835</v>
      </c>
      <c r="Q41" s="66"/>
      <c r="R41" s="66"/>
      <c r="S41" s="66"/>
    </row>
    <row r="42" spans="1:19" ht="15.75" customHeight="1">
      <c r="A42" s="15" t="s">
        <v>140</v>
      </c>
      <c r="B42" s="401">
        <f>B17/B19%</f>
        <v>0.6259098212697919</v>
      </c>
      <c r="C42" s="401">
        <f>C17/C19%</f>
        <v>0.19342933038732754</v>
      </c>
      <c r="D42" s="399">
        <f>D17/D19%</f>
        <v>0.41336488298452484</v>
      </c>
      <c r="E42" s="434">
        <f>E17/E19%</f>
        <v>0.7473359091821397</v>
      </c>
      <c r="F42" s="81"/>
      <c r="G42" s="401">
        <f>G17/G19%</f>
        <v>0.31726076643321727</v>
      </c>
      <c r="H42" s="401">
        <f>H17/H19%</f>
        <v>0.41341212225415774</v>
      </c>
      <c r="I42" s="401">
        <f>I17/I19%</f>
        <v>0.28377110245957265</v>
      </c>
      <c r="J42" s="401">
        <f>J17/J19%</f>
        <v>0.6964481713071613</v>
      </c>
      <c r="K42" s="81"/>
      <c r="L42" s="216">
        <f>L17/L19%</f>
        <v>0</v>
      </c>
      <c r="M42" s="435">
        <f>M17/M19%</f>
        <v>0.37215795665566337</v>
      </c>
      <c r="N42" s="435">
        <f>N17/N19%</f>
        <v>0.7176241432976631</v>
      </c>
      <c r="O42" s="435">
        <f>O17/O19%</f>
        <v>0.521089214618336</v>
      </c>
      <c r="P42" s="402">
        <f>P17/P19%</f>
        <v>0</v>
      </c>
      <c r="Q42" s="66"/>
      <c r="R42" s="66"/>
      <c r="S42" s="66"/>
    </row>
    <row r="43" spans="1:16" ht="9.75" customHeight="1">
      <c r="A43" s="37"/>
      <c r="B43" s="41"/>
      <c r="C43" s="40"/>
      <c r="D43" s="40"/>
      <c r="E43" s="79"/>
      <c r="F43" s="79"/>
      <c r="G43" s="22"/>
      <c r="H43" s="22"/>
      <c r="I43" s="22"/>
      <c r="J43" s="22"/>
      <c r="K43" s="79"/>
      <c r="L43" s="22"/>
      <c r="M43" s="22"/>
      <c r="N43" s="22"/>
      <c r="O43" s="22"/>
      <c r="P43" s="25"/>
    </row>
    <row r="44" spans="1:16" ht="19.5" customHeight="1" thickBot="1">
      <c r="A44" s="408" t="s">
        <v>236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ht="13.5" thickTop="1"/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28125" style="165" customWidth="1"/>
    <col min="2" max="7" width="5.7109375" style="165" customWidth="1"/>
    <col min="8" max="8" width="4.57421875" style="165" customWidth="1"/>
    <col min="9" max="9" width="7.28125" style="165" bestFit="1" customWidth="1"/>
    <col min="10" max="10" width="5.8515625" style="165" customWidth="1"/>
    <col min="11" max="11" width="6.140625" style="165" customWidth="1"/>
    <col min="12" max="12" width="5.28125" style="165" customWidth="1"/>
    <col min="13" max="13" width="6.140625" style="165" customWidth="1"/>
    <col min="14" max="16384" width="9.140625" style="165" customWidth="1"/>
  </cols>
  <sheetData>
    <row r="1" spans="1:13" ht="19.5" customHeight="1" thickTop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9.5" customHeight="1">
      <c r="A2" s="166" t="s">
        <v>240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438"/>
    </row>
    <row r="3" spans="1:13" ht="12.75">
      <c r="A3" s="549" t="s">
        <v>164</v>
      </c>
      <c r="B3" s="550" t="s">
        <v>230</v>
      </c>
      <c r="C3" s="531"/>
      <c r="D3" s="532"/>
      <c r="E3" s="551" t="s">
        <v>224</v>
      </c>
      <c r="F3" s="542"/>
      <c r="G3" s="543"/>
      <c r="H3" s="439" t="s">
        <v>1</v>
      </c>
      <c r="I3" s="439"/>
      <c r="J3" s="439"/>
      <c r="K3" s="439"/>
      <c r="L3" s="439"/>
      <c r="M3" s="440"/>
    </row>
    <row r="4" spans="1:13" ht="12.75">
      <c r="A4" s="539"/>
      <c r="B4" s="533"/>
      <c r="C4" s="534"/>
      <c r="D4" s="535"/>
      <c r="E4" s="544"/>
      <c r="F4" s="545"/>
      <c r="G4" s="546"/>
      <c r="H4" s="439" t="s">
        <v>2</v>
      </c>
      <c r="I4" s="441"/>
      <c r="J4" s="439" t="s">
        <v>3</v>
      </c>
      <c r="K4" s="442"/>
      <c r="L4" s="439" t="s">
        <v>4</v>
      </c>
      <c r="M4" s="440"/>
    </row>
    <row r="5" spans="1:13" ht="12.75">
      <c r="A5" s="540"/>
      <c r="B5" s="291" t="s">
        <v>5</v>
      </c>
      <c r="C5" s="291" t="s">
        <v>6</v>
      </c>
      <c r="D5" s="292" t="s">
        <v>8</v>
      </c>
      <c r="E5" s="169" t="s">
        <v>5</v>
      </c>
      <c r="F5" s="169" t="s">
        <v>6</v>
      </c>
      <c r="G5" s="170" t="s">
        <v>8</v>
      </c>
      <c r="H5" s="443" t="s">
        <v>165</v>
      </c>
      <c r="I5" s="444"/>
      <c r="J5" s="443" t="s">
        <v>165</v>
      </c>
      <c r="K5" s="444"/>
      <c r="L5" s="443" t="s">
        <v>165</v>
      </c>
      <c r="M5" s="445"/>
    </row>
    <row r="6" spans="1:13" ht="12.75">
      <c r="A6" s="184"/>
      <c r="B6" s="446"/>
      <c r="C6" s="446"/>
      <c r="D6" s="447"/>
      <c r="E6" s="448"/>
      <c r="F6" s="448"/>
      <c r="G6" s="449"/>
      <c r="H6" s="448"/>
      <c r="I6" s="449"/>
      <c r="J6" s="448"/>
      <c r="K6" s="449"/>
      <c r="L6" s="448"/>
      <c r="M6" s="450"/>
    </row>
    <row r="7" spans="1:13" ht="12.75">
      <c r="A7" s="451" t="s">
        <v>166</v>
      </c>
      <c r="B7" s="275"/>
      <c r="C7" s="275"/>
      <c r="D7" s="452"/>
      <c r="E7" s="453"/>
      <c r="F7" s="453"/>
      <c r="G7" s="454"/>
      <c r="H7" s="455"/>
      <c r="I7" s="456"/>
      <c r="J7" s="455"/>
      <c r="K7" s="456"/>
      <c r="L7" s="455"/>
      <c r="M7" s="457"/>
    </row>
    <row r="8" spans="1:13" ht="18" customHeight="1">
      <c r="A8" s="184" t="s">
        <v>171</v>
      </c>
      <c r="B8" s="410">
        <v>5.5797</v>
      </c>
      <c r="C8" s="410">
        <v>7.815225000000001</v>
      </c>
      <c r="D8" s="458">
        <v>13.394924999999999</v>
      </c>
      <c r="E8" s="410">
        <v>6.8434750000000015</v>
      </c>
      <c r="F8" s="410">
        <v>4.628875000000001</v>
      </c>
      <c r="G8" s="458">
        <v>11.472350000000002</v>
      </c>
      <c r="H8" s="459">
        <f aca="true" t="shared" si="0" ref="H8:H13">E8-B8</f>
        <v>1.2637750000000016</v>
      </c>
      <c r="I8" s="460">
        <f aca="true" t="shared" si="1" ref="I8:I13">E8/B8%-100</f>
        <v>22.64951520691079</v>
      </c>
      <c r="J8" s="459">
        <f aca="true" t="shared" si="2" ref="J8:J13">F8-C8</f>
        <v>-3.18635</v>
      </c>
      <c r="K8" s="460">
        <f aca="true" t="shared" si="3" ref="K8:K13">F8/C8%-100</f>
        <v>-40.77105905460175</v>
      </c>
      <c r="L8" s="459">
        <f aca="true" t="shared" si="4" ref="L8:L13">G8-D8</f>
        <v>-1.9225749999999966</v>
      </c>
      <c r="M8" s="461"/>
    </row>
    <row r="9" spans="1:13" ht="12.75">
      <c r="A9" s="184" t="s">
        <v>167</v>
      </c>
      <c r="B9" s="410">
        <v>1.5278500000000002</v>
      </c>
      <c r="C9" s="410">
        <v>1.026975</v>
      </c>
      <c r="D9" s="458">
        <v>2.5548249999999997</v>
      </c>
      <c r="E9" s="410">
        <v>3.3765250000000004</v>
      </c>
      <c r="F9" s="410">
        <v>2.9897</v>
      </c>
      <c r="G9" s="458">
        <v>6.366225</v>
      </c>
      <c r="H9" s="459">
        <f t="shared" si="0"/>
        <v>1.8486750000000003</v>
      </c>
      <c r="I9" s="460">
        <f t="shared" si="1"/>
        <v>120.99846189089243</v>
      </c>
      <c r="J9" s="459">
        <f t="shared" si="2"/>
        <v>1.962725</v>
      </c>
      <c r="K9" s="460">
        <f t="shared" si="3"/>
        <v>191.11711580126098</v>
      </c>
      <c r="L9" s="459">
        <f t="shared" si="4"/>
        <v>3.8114000000000003</v>
      </c>
      <c r="M9" s="461">
        <f>G9/D9%-100</f>
        <v>149.18438640611393</v>
      </c>
    </row>
    <row r="10" spans="1:13" ht="12.75">
      <c r="A10" s="184" t="s">
        <v>187</v>
      </c>
      <c r="B10" s="410">
        <v>5.359400000000001</v>
      </c>
      <c r="C10" s="410">
        <v>3.1272999999999995</v>
      </c>
      <c r="D10" s="458">
        <v>8.4867</v>
      </c>
      <c r="E10" s="410">
        <v>4.417275</v>
      </c>
      <c r="F10" s="410">
        <v>2.6671</v>
      </c>
      <c r="G10" s="458">
        <v>7.084375</v>
      </c>
      <c r="H10" s="459">
        <f t="shared" si="0"/>
        <v>-0.9421250000000008</v>
      </c>
      <c r="I10" s="460"/>
      <c r="J10" s="459">
        <f t="shared" si="2"/>
        <v>-0.4601999999999995</v>
      </c>
      <c r="K10" s="460"/>
      <c r="L10" s="459">
        <f t="shared" si="4"/>
        <v>-1.4023250000000012</v>
      </c>
      <c r="M10" s="461"/>
    </row>
    <row r="11" spans="1:13" ht="12.75">
      <c r="A11" s="184" t="s">
        <v>186</v>
      </c>
      <c r="B11" s="410">
        <v>5.444375</v>
      </c>
      <c r="C11" s="410">
        <v>5.3151</v>
      </c>
      <c r="D11" s="458">
        <v>10.759475</v>
      </c>
      <c r="E11" s="410">
        <v>3.8761749999999995</v>
      </c>
      <c r="F11" s="410">
        <v>3.0948999999999995</v>
      </c>
      <c r="G11" s="458">
        <v>6.971074999999999</v>
      </c>
      <c r="H11" s="459">
        <f t="shared" si="0"/>
        <v>-1.5682000000000005</v>
      </c>
      <c r="I11" s="460"/>
      <c r="J11" s="459">
        <f t="shared" si="2"/>
        <v>-2.2202000000000006</v>
      </c>
      <c r="K11" s="460">
        <f t="shared" si="3"/>
        <v>-41.77155650881452</v>
      </c>
      <c r="L11" s="459">
        <f t="shared" si="4"/>
        <v>-3.788400000000001</v>
      </c>
      <c r="M11" s="461">
        <f>G11/D11%-100</f>
        <v>-35.209896393643746</v>
      </c>
    </row>
    <row r="12" spans="1:13" ht="12.75">
      <c r="A12" s="184" t="s">
        <v>168</v>
      </c>
      <c r="B12" s="410">
        <v>0.9338999999999998</v>
      </c>
      <c r="C12" s="410">
        <v>0.826775</v>
      </c>
      <c r="D12" s="458">
        <v>1.760675</v>
      </c>
      <c r="E12" s="410">
        <v>0.8533999999999999</v>
      </c>
      <c r="F12" s="410">
        <v>1.6004500000000002</v>
      </c>
      <c r="G12" s="458">
        <v>2.45385</v>
      </c>
      <c r="H12" s="459">
        <f t="shared" si="0"/>
        <v>-0.0804999999999999</v>
      </c>
      <c r="I12" s="460"/>
      <c r="J12" s="459">
        <f t="shared" si="2"/>
        <v>0.7736750000000001</v>
      </c>
      <c r="K12" s="460"/>
      <c r="L12" s="459">
        <f t="shared" si="4"/>
        <v>0.6931750000000001</v>
      </c>
      <c r="M12" s="461"/>
    </row>
    <row r="13" spans="1:13" ht="18" customHeight="1">
      <c r="A13" s="180" t="s">
        <v>4</v>
      </c>
      <c r="B13" s="462">
        <f aca="true" t="shared" si="5" ref="B13:G13">SUM(B8:B12)</f>
        <v>18.845225000000003</v>
      </c>
      <c r="C13" s="462">
        <f t="shared" si="5"/>
        <v>18.111375000000002</v>
      </c>
      <c r="D13" s="463">
        <f t="shared" si="5"/>
        <v>36.9566</v>
      </c>
      <c r="E13" s="462">
        <f t="shared" si="5"/>
        <v>19.366850000000003</v>
      </c>
      <c r="F13" s="462">
        <f t="shared" si="5"/>
        <v>14.981025</v>
      </c>
      <c r="G13" s="463">
        <f t="shared" si="5"/>
        <v>34.347875</v>
      </c>
      <c r="H13" s="464">
        <f t="shared" si="0"/>
        <v>0.5216250000000002</v>
      </c>
      <c r="I13" s="465">
        <f t="shared" si="1"/>
        <v>2.7679425424743016</v>
      </c>
      <c r="J13" s="464">
        <f t="shared" si="2"/>
        <v>-3.1303500000000017</v>
      </c>
      <c r="K13" s="465">
        <f t="shared" si="3"/>
        <v>-17.283889268484586</v>
      </c>
      <c r="L13" s="464">
        <f t="shared" si="4"/>
        <v>-2.6087249999999997</v>
      </c>
      <c r="M13" s="466">
        <f>G13/D13%-100</f>
        <v>-7.05888799294307</v>
      </c>
    </row>
    <row r="14" spans="1:13" ht="18" customHeight="1">
      <c r="A14" s="180"/>
      <c r="B14" s="410"/>
      <c r="C14" s="410"/>
      <c r="D14" s="458"/>
      <c r="E14" s="410"/>
      <c r="F14" s="410"/>
      <c r="G14" s="458"/>
      <c r="H14" s="459"/>
      <c r="I14" s="460"/>
      <c r="J14" s="459"/>
      <c r="K14" s="460"/>
      <c r="L14" s="459"/>
      <c r="M14" s="461"/>
    </row>
    <row r="15" spans="1:13" ht="12.75">
      <c r="A15" s="451" t="s">
        <v>169</v>
      </c>
      <c r="B15" s="410"/>
      <c r="C15" s="410"/>
      <c r="D15" s="458"/>
      <c r="E15" s="410"/>
      <c r="F15" s="410"/>
      <c r="G15" s="458"/>
      <c r="H15" s="459"/>
      <c r="I15" s="460"/>
      <c r="J15" s="459"/>
      <c r="K15" s="460"/>
      <c r="L15" s="459"/>
      <c r="M15" s="461"/>
    </row>
    <row r="16" spans="1:13" ht="18" customHeight="1">
      <c r="A16" s="184" t="s">
        <v>171</v>
      </c>
      <c r="B16" s="410">
        <v>3.858275</v>
      </c>
      <c r="C16" s="410">
        <v>6.319549999999999</v>
      </c>
      <c r="D16" s="458">
        <v>10.177824999999999</v>
      </c>
      <c r="E16" s="410">
        <v>4.881175</v>
      </c>
      <c r="F16" s="410">
        <v>5.176700000000002</v>
      </c>
      <c r="G16" s="458">
        <v>10.057875000000001</v>
      </c>
      <c r="H16" s="459">
        <f aca="true" t="shared" si="6" ref="H16:H21">E16-B16</f>
        <v>1.0229</v>
      </c>
      <c r="I16" s="460">
        <f aca="true" t="shared" si="7" ref="I16:I21">E16/B16%-100</f>
        <v>26.511847911307513</v>
      </c>
      <c r="J16" s="459">
        <f aca="true" t="shared" si="8" ref="J16:J21">F16-C16</f>
        <v>-1.1428499999999966</v>
      </c>
      <c r="K16" s="460">
        <f>F16/C16%-100</f>
        <v>-18.08435727227409</v>
      </c>
      <c r="L16" s="459">
        <f aca="true" t="shared" si="9" ref="L16:L21">G16-D16</f>
        <v>-0.11994999999999756</v>
      </c>
      <c r="M16" s="461">
        <f aca="true" t="shared" si="10" ref="M16:M21">G16/D16%-100</f>
        <v>-1.1785425668057599</v>
      </c>
    </row>
    <row r="17" spans="1:13" ht="12.75">
      <c r="A17" s="184" t="s">
        <v>167</v>
      </c>
      <c r="B17" s="410">
        <v>3.4128</v>
      </c>
      <c r="C17" s="410">
        <v>4.726775000000001</v>
      </c>
      <c r="D17" s="458">
        <v>8.139575</v>
      </c>
      <c r="E17" s="410">
        <v>2.2016999999999998</v>
      </c>
      <c r="F17" s="410">
        <v>1.59685</v>
      </c>
      <c r="G17" s="458">
        <v>3.79855</v>
      </c>
      <c r="H17" s="459">
        <f t="shared" si="6"/>
        <v>-1.2111</v>
      </c>
      <c r="I17" s="460"/>
      <c r="J17" s="459">
        <f t="shared" si="8"/>
        <v>-3.129925000000001</v>
      </c>
      <c r="K17" s="460">
        <f>F17/C17%-100</f>
        <v>-66.21692380111176</v>
      </c>
      <c r="L17" s="459">
        <f t="shared" si="9"/>
        <v>-4.341025</v>
      </c>
      <c r="M17" s="461">
        <f t="shared" si="10"/>
        <v>-53.33233000494498</v>
      </c>
    </row>
    <row r="18" spans="1:13" ht="12.75">
      <c r="A18" s="184" t="s">
        <v>187</v>
      </c>
      <c r="B18" s="410">
        <v>3.396325</v>
      </c>
      <c r="C18" s="410">
        <v>3.600775</v>
      </c>
      <c r="D18" s="458">
        <v>6.9971000000000005</v>
      </c>
      <c r="E18" s="410">
        <v>3.1750000000000007</v>
      </c>
      <c r="F18" s="410">
        <v>5.300925000000001</v>
      </c>
      <c r="G18" s="458">
        <v>8.475925000000004</v>
      </c>
      <c r="H18" s="459">
        <f t="shared" si="6"/>
        <v>-0.22132499999999933</v>
      </c>
      <c r="I18" s="460">
        <f t="shared" si="7"/>
        <v>-6.5166025041772855</v>
      </c>
      <c r="J18" s="459">
        <f t="shared" si="8"/>
        <v>1.7001500000000012</v>
      </c>
      <c r="K18" s="460">
        <f>F18/C18%-100</f>
        <v>47.216224285049776</v>
      </c>
      <c r="L18" s="459">
        <f t="shared" si="9"/>
        <v>1.4788250000000032</v>
      </c>
      <c r="M18" s="461">
        <f t="shared" si="10"/>
        <v>21.134827285589793</v>
      </c>
    </row>
    <row r="19" spans="1:13" ht="12.75">
      <c r="A19" s="184" t="s">
        <v>186</v>
      </c>
      <c r="B19" s="410">
        <v>8.524625</v>
      </c>
      <c r="C19" s="410">
        <v>11.529649999999997</v>
      </c>
      <c r="D19" s="458">
        <v>20.054274999999993</v>
      </c>
      <c r="E19" s="410">
        <v>7.071974999999999</v>
      </c>
      <c r="F19" s="410">
        <v>6.245799999999999</v>
      </c>
      <c r="G19" s="458">
        <v>13.317774999999997</v>
      </c>
      <c r="H19" s="459">
        <f t="shared" si="6"/>
        <v>-1.452650000000001</v>
      </c>
      <c r="I19" s="460"/>
      <c r="J19" s="459">
        <f t="shared" si="8"/>
        <v>-5.2838499999999975</v>
      </c>
      <c r="K19" s="460">
        <f>F19/C19%-100</f>
        <v>-45.82836426084052</v>
      </c>
      <c r="L19" s="459">
        <f t="shared" si="9"/>
        <v>-6.736499999999996</v>
      </c>
      <c r="M19" s="461">
        <f t="shared" si="10"/>
        <v>-33.59134149701248</v>
      </c>
    </row>
    <row r="20" spans="1:13" ht="12.75">
      <c r="A20" s="184" t="s">
        <v>168</v>
      </c>
      <c r="B20" s="410">
        <v>1.946925</v>
      </c>
      <c r="C20" s="410">
        <v>1.311425</v>
      </c>
      <c r="D20" s="458">
        <v>3.25835</v>
      </c>
      <c r="E20" s="410">
        <v>0.9569500000000001</v>
      </c>
      <c r="F20" s="410">
        <v>1.71855</v>
      </c>
      <c r="G20" s="458">
        <v>2.6755</v>
      </c>
      <c r="H20" s="459">
        <f t="shared" si="6"/>
        <v>-0.9899749999999999</v>
      </c>
      <c r="I20" s="460"/>
      <c r="J20" s="459">
        <f t="shared" si="8"/>
        <v>0.40712499999999996</v>
      </c>
      <c r="K20" s="460"/>
      <c r="L20" s="459">
        <f t="shared" si="9"/>
        <v>-0.5828500000000001</v>
      </c>
      <c r="M20" s="461">
        <f t="shared" si="10"/>
        <v>-17.887888041493397</v>
      </c>
    </row>
    <row r="21" spans="1:13" ht="18" customHeight="1">
      <c r="A21" s="180" t="s">
        <v>4</v>
      </c>
      <c r="B21" s="462">
        <f aca="true" t="shared" si="11" ref="B21:G21">SUM(B16:B20)</f>
        <v>21.13895</v>
      </c>
      <c r="C21" s="462">
        <f t="shared" si="11"/>
        <v>27.488175</v>
      </c>
      <c r="D21" s="463">
        <f t="shared" si="11"/>
        <v>48.62712499999999</v>
      </c>
      <c r="E21" s="462">
        <f t="shared" si="11"/>
        <v>18.2868</v>
      </c>
      <c r="F21" s="462">
        <f t="shared" si="11"/>
        <v>20.038825000000003</v>
      </c>
      <c r="G21" s="463">
        <f t="shared" si="11"/>
        <v>38.325625</v>
      </c>
      <c r="H21" s="464">
        <f t="shared" si="6"/>
        <v>-2.8521500000000017</v>
      </c>
      <c r="I21" s="465">
        <f t="shared" si="7"/>
        <v>-13.492392006225487</v>
      </c>
      <c r="J21" s="464">
        <f t="shared" si="8"/>
        <v>-7.4493499999999955</v>
      </c>
      <c r="K21" s="465"/>
      <c r="L21" s="464">
        <f t="shared" si="9"/>
        <v>-10.30149999999999</v>
      </c>
      <c r="M21" s="466">
        <f t="shared" si="10"/>
        <v>-21.18467830454709</v>
      </c>
    </row>
    <row r="22" spans="1:13" ht="18" customHeight="1">
      <c r="A22" s="180"/>
      <c r="B22" s="410"/>
      <c r="C22" s="410"/>
      <c r="D22" s="458"/>
      <c r="E22" s="410"/>
      <c r="F22" s="410"/>
      <c r="G22" s="458"/>
      <c r="H22" s="459"/>
      <c r="I22" s="460"/>
      <c r="J22" s="459"/>
      <c r="K22" s="460"/>
      <c r="L22" s="459"/>
      <c r="M22" s="461"/>
    </row>
    <row r="23" spans="1:13" ht="12.75">
      <c r="A23" s="451" t="s">
        <v>170</v>
      </c>
      <c r="B23" s="410"/>
      <c r="C23" s="410"/>
      <c r="D23" s="458"/>
      <c r="E23" s="410"/>
      <c r="F23" s="410"/>
      <c r="G23" s="458"/>
      <c r="H23" s="459"/>
      <c r="I23" s="460"/>
      <c r="J23" s="459"/>
      <c r="K23" s="460"/>
      <c r="L23" s="459"/>
      <c r="M23" s="461"/>
    </row>
    <row r="24" spans="1:13" ht="18" customHeight="1">
      <c r="A24" s="184" t="s">
        <v>171</v>
      </c>
      <c r="B24" s="410">
        <v>9.141725000000003</v>
      </c>
      <c r="C24" s="410">
        <v>10.668149999999995</v>
      </c>
      <c r="D24" s="458">
        <v>19.809875</v>
      </c>
      <c r="E24" s="410">
        <v>6.6556</v>
      </c>
      <c r="F24" s="410">
        <v>10.425099999999999</v>
      </c>
      <c r="G24" s="458">
        <v>17.080699999999997</v>
      </c>
      <c r="H24" s="459">
        <f aca="true" t="shared" si="12" ref="H24:H29">E24-B24</f>
        <v>-2.486125000000003</v>
      </c>
      <c r="I24" s="460">
        <f aca="true" t="shared" si="13" ref="I24:I29">E24/B24%-100</f>
        <v>-27.19535973790508</v>
      </c>
      <c r="J24" s="459">
        <f aca="true" t="shared" si="14" ref="J24:J29">F24-C24</f>
        <v>-0.24304999999999666</v>
      </c>
      <c r="K24" s="460">
        <f aca="true" t="shared" si="15" ref="K24:K29">F24/C24%-100</f>
        <v>-2.2782769271148027</v>
      </c>
      <c r="L24" s="459">
        <f aca="true" t="shared" si="16" ref="L24:L29">G24-D24</f>
        <v>-2.729175000000005</v>
      </c>
      <c r="M24" s="461">
        <f aca="true" t="shared" si="17" ref="M24:M29">G24/D24%-100</f>
        <v>-13.776841095665702</v>
      </c>
    </row>
    <row r="25" spans="1:13" ht="12.75">
      <c r="A25" s="184" t="s">
        <v>167</v>
      </c>
      <c r="B25" s="410">
        <v>6.054474999999999</v>
      </c>
      <c r="C25" s="410">
        <v>5.372325000000001</v>
      </c>
      <c r="D25" s="458">
        <v>11.4268</v>
      </c>
      <c r="E25" s="410">
        <v>4.219074999999999</v>
      </c>
      <c r="F25" s="410">
        <v>6.027799999999999</v>
      </c>
      <c r="G25" s="458">
        <v>10.246874999999998</v>
      </c>
      <c r="H25" s="459">
        <f t="shared" si="12"/>
        <v>-1.8354</v>
      </c>
      <c r="I25" s="460"/>
      <c r="J25" s="459">
        <f t="shared" si="14"/>
        <v>0.6554749999999983</v>
      </c>
      <c r="K25" s="460">
        <f t="shared" si="15"/>
        <v>12.200955824526588</v>
      </c>
      <c r="L25" s="459">
        <f t="shared" si="16"/>
        <v>-1.1799250000000026</v>
      </c>
      <c r="M25" s="461">
        <f t="shared" si="17"/>
        <v>-10.325944271362076</v>
      </c>
    </row>
    <row r="26" spans="1:13" ht="12.75">
      <c r="A26" s="184" t="s">
        <v>187</v>
      </c>
      <c r="B26" s="410">
        <v>7.320274999999999</v>
      </c>
      <c r="C26" s="410">
        <v>9.504449999999999</v>
      </c>
      <c r="D26" s="458">
        <v>16.824724999999997</v>
      </c>
      <c r="E26" s="410">
        <v>8.148575000000001</v>
      </c>
      <c r="F26" s="410">
        <v>8.091675</v>
      </c>
      <c r="G26" s="458">
        <v>16.240250000000003</v>
      </c>
      <c r="H26" s="459">
        <f t="shared" si="12"/>
        <v>0.8283000000000023</v>
      </c>
      <c r="I26" s="460">
        <f t="shared" si="13"/>
        <v>11.315148679523688</v>
      </c>
      <c r="J26" s="459">
        <f t="shared" si="14"/>
        <v>-1.4127749999999981</v>
      </c>
      <c r="K26" s="460">
        <f t="shared" si="15"/>
        <v>-14.864353013588357</v>
      </c>
      <c r="L26" s="459">
        <f t="shared" si="16"/>
        <v>-0.5844749999999941</v>
      </c>
      <c r="M26" s="461">
        <f t="shared" si="17"/>
        <v>-3.4739052198475378</v>
      </c>
    </row>
    <row r="27" spans="1:13" ht="12.75">
      <c r="A27" s="184" t="s">
        <v>186</v>
      </c>
      <c r="B27" s="410">
        <v>24.456024999999993</v>
      </c>
      <c r="C27" s="410">
        <v>19.929875000000003</v>
      </c>
      <c r="D27" s="458">
        <v>44.38589999999999</v>
      </c>
      <c r="E27" s="410">
        <v>23.466450000000016</v>
      </c>
      <c r="F27" s="410">
        <v>19.496150000000007</v>
      </c>
      <c r="G27" s="458">
        <v>42.96260000000002</v>
      </c>
      <c r="H27" s="459">
        <f t="shared" si="12"/>
        <v>-0.9895749999999772</v>
      </c>
      <c r="I27" s="460">
        <f t="shared" si="13"/>
        <v>-4.046344407972995</v>
      </c>
      <c r="J27" s="459">
        <f t="shared" si="14"/>
        <v>-0.4337249999999955</v>
      </c>
      <c r="K27" s="460">
        <f t="shared" si="15"/>
        <v>-2.176255495832237</v>
      </c>
      <c r="L27" s="459">
        <f t="shared" si="16"/>
        <v>-1.4232999999999691</v>
      </c>
      <c r="M27" s="461">
        <f t="shared" si="17"/>
        <v>-3.2066489583403097</v>
      </c>
    </row>
    <row r="28" spans="1:13" ht="12.75">
      <c r="A28" s="184" t="s">
        <v>168</v>
      </c>
      <c r="B28" s="410">
        <v>2.6411500000000006</v>
      </c>
      <c r="C28" s="410">
        <v>1.6998999999999997</v>
      </c>
      <c r="D28" s="458">
        <v>4.34105</v>
      </c>
      <c r="E28" s="410">
        <v>3.2659249999999997</v>
      </c>
      <c r="F28" s="410">
        <v>1.5168749999999998</v>
      </c>
      <c r="G28" s="458">
        <v>4.782799999999999</v>
      </c>
      <c r="H28" s="459">
        <f t="shared" si="12"/>
        <v>0.6247749999999992</v>
      </c>
      <c r="I28" s="460"/>
      <c r="J28" s="459">
        <f t="shared" si="14"/>
        <v>-0.183025</v>
      </c>
      <c r="K28" s="460"/>
      <c r="L28" s="459">
        <f t="shared" si="16"/>
        <v>0.441749999999999</v>
      </c>
      <c r="M28" s="461">
        <f t="shared" si="17"/>
        <v>10.176109466603691</v>
      </c>
    </row>
    <row r="29" spans="1:13" ht="18" customHeight="1">
      <c r="A29" s="180" t="s">
        <v>4</v>
      </c>
      <c r="B29" s="462">
        <f aca="true" t="shared" si="18" ref="B29:G29">SUM(B24:B28)</f>
        <v>49.61365</v>
      </c>
      <c r="C29" s="462">
        <f t="shared" si="18"/>
        <v>47.1747</v>
      </c>
      <c r="D29" s="463">
        <f t="shared" si="18"/>
        <v>96.78834999999998</v>
      </c>
      <c r="E29" s="462">
        <f t="shared" si="18"/>
        <v>45.755625000000016</v>
      </c>
      <c r="F29" s="462">
        <f t="shared" si="18"/>
        <v>45.55760000000001</v>
      </c>
      <c r="G29" s="463">
        <f t="shared" si="18"/>
        <v>91.31322500000002</v>
      </c>
      <c r="H29" s="464">
        <f t="shared" si="12"/>
        <v>-3.8580249999999836</v>
      </c>
      <c r="I29" s="465">
        <f t="shared" si="13"/>
        <v>-7.77613620445176</v>
      </c>
      <c r="J29" s="464">
        <f t="shared" si="14"/>
        <v>-1.6170999999999935</v>
      </c>
      <c r="K29" s="465">
        <f t="shared" si="15"/>
        <v>-3.4278967327825995</v>
      </c>
      <c r="L29" s="464">
        <f t="shared" si="16"/>
        <v>-5.475124999999963</v>
      </c>
      <c r="M29" s="466">
        <f t="shared" si="17"/>
        <v>-5.656801670862208</v>
      </c>
    </row>
    <row r="30" spans="1:13" ht="18" customHeight="1">
      <c r="A30" s="180"/>
      <c r="B30" s="410"/>
      <c r="C30" s="410"/>
      <c r="D30" s="458"/>
      <c r="E30" s="410"/>
      <c r="F30" s="410"/>
      <c r="G30" s="458"/>
      <c r="H30" s="459"/>
      <c r="I30" s="460"/>
      <c r="J30" s="459"/>
      <c r="K30" s="460"/>
      <c r="L30" s="459"/>
      <c r="M30" s="461"/>
    </row>
    <row r="31" spans="1:13" ht="12.75">
      <c r="A31" s="451" t="s">
        <v>4</v>
      </c>
      <c r="B31" s="410"/>
      <c r="C31" s="410"/>
      <c r="D31" s="458"/>
      <c r="E31" s="410"/>
      <c r="F31" s="410"/>
      <c r="G31" s="458"/>
      <c r="H31" s="459"/>
      <c r="I31" s="460"/>
      <c r="J31" s="459"/>
      <c r="K31" s="460"/>
      <c r="L31" s="459"/>
      <c r="M31" s="461"/>
    </row>
    <row r="32" spans="1:13" ht="18" customHeight="1">
      <c r="A32" s="184" t="s">
        <v>171</v>
      </c>
      <c r="B32" s="410">
        <f aca="true" t="shared" si="19" ref="B32:C36">B16+B8+B24</f>
        <v>18.579700000000003</v>
      </c>
      <c r="C32" s="410">
        <f t="shared" si="19"/>
        <v>24.802924999999995</v>
      </c>
      <c r="D32" s="458">
        <f aca="true" t="shared" si="20" ref="D32:D37">C32+B32</f>
        <v>43.382625</v>
      </c>
      <c r="E32" s="410">
        <f>E16+E8+E24</f>
        <v>18.38025</v>
      </c>
      <c r="F32" s="410">
        <f aca="true" t="shared" si="21" ref="E32:F36">F16+F8+F24</f>
        <v>20.230675</v>
      </c>
      <c r="G32" s="458">
        <f aca="true" t="shared" si="22" ref="G32:G37">F32+E32</f>
        <v>38.610925</v>
      </c>
      <c r="H32" s="459">
        <f aca="true" t="shared" si="23" ref="H32:H37">E32-B32</f>
        <v>-0.19945000000000235</v>
      </c>
      <c r="I32" s="460">
        <f aca="true" t="shared" si="24" ref="I32:I37">E32/B32%-100</f>
        <v>-1.0734834254589742</v>
      </c>
      <c r="J32" s="459">
        <f aca="true" t="shared" si="25" ref="J32:J37">F32-C32</f>
        <v>-4.572249999999993</v>
      </c>
      <c r="K32" s="460">
        <f aca="true" t="shared" si="26" ref="K32:K37">F32/C32%-100</f>
        <v>-18.43431772663908</v>
      </c>
      <c r="L32" s="459">
        <f aca="true" t="shared" si="27" ref="L32:L37">G32-D32</f>
        <v>-4.771699999999996</v>
      </c>
      <c r="M32" s="461">
        <f aca="true" t="shared" si="28" ref="M32:M37">G32/D32%-100</f>
        <v>-10.999103903924663</v>
      </c>
    </row>
    <row r="33" spans="1:13" ht="12.75">
      <c r="A33" s="184" t="s">
        <v>167</v>
      </c>
      <c r="B33" s="275">
        <f t="shared" si="19"/>
        <v>10.995124999999998</v>
      </c>
      <c r="C33" s="275">
        <f t="shared" si="19"/>
        <v>11.126075000000002</v>
      </c>
      <c r="D33" s="452">
        <f t="shared" si="20"/>
        <v>22.1212</v>
      </c>
      <c r="E33" s="275">
        <f t="shared" si="21"/>
        <v>9.7973</v>
      </c>
      <c r="F33" s="275">
        <f t="shared" si="21"/>
        <v>10.614349999999998</v>
      </c>
      <c r="G33" s="454">
        <f t="shared" si="22"/>
        <v>20.411649999999998</v>
      </c>
      <c r="H33" s="459">
        <f t="shared" si="23"/>
        <v>-1.1978249999999981</v>
      </c>
      <c r="I33" s="460">
        <f t="shared" si="24"/>
        <v>-10.894146269369372</v>
      </c>
      <c r="J33" s="459">
        <f t="shared" si="25"/>
        <v>-0.5117250000000038</v>
      </c>
      <c r="K33" s="460">
        <f t="shared" si="26"/>
        <v>-4.599330851176205</v>
      </c>
      <c r="L33" s="459">
        <f t="shared" si="27"/>
        <v>-1.7095500000000037</v>
      </c>
      <c r="M33" s="461">
        <f t="shared" si="28"/>
        <v>-7.728106974305206</v>
      </c>
    </row>
    <row r="34" spans="1:13" ht="12.75">
      <c r="A34" s="184" t="s">
        <v>187</v>
      </c>
      <c r="B34" s="275">
        <f t="shared" si="19"/>
        <v>16.076</v>
      </c>
      <c r="C34" s="275">
        <f t="shared" si="19"/>
        <v>16.232525</v>
      </c>
      <c r="D34" s="452">
        <f t="shared" si="20"/>
        <v>32.308525</v>
      </c>
      <c r="E34" s="275">
        <f t="shared" si="21"/>
        <v>15.740850000000002</v>
      </c>
      <c r="F34" s="275">
        <f t="shared" si="21"/>
        <v>16.0597</v>
      </c>
      <c r="G34" s="454">
        <f t="shared" si="22"/>
        <v>31.80055</v>
      </c>
      <c r="H34" s="459">
        <f t="shared" si="23"/>
        <v>-0.3351499999999987</v>
      </c>
      <c r="I34" s="460">
        <f t="shared" si="24"/>
        <v>-2.0847847723314175</v>
      </c>
      <c r="J34" s="459">
        <f t="shared" si="25"/>
        <v>-0.17282499999999956</v>
      </c>
      <c r="K34" s="460">
        <f t="shared" si="26"/>
        <v>-1.064683405693188</v>
      </c>
      <c r="L34" s="459">
        <f t="shared" si="27"/>
        <v>-0.5079750000000018</v>
      </c>
      <c r="M34" s="461">
        <f t="shared" si="28"/>
        <v>-1.5722630482202504</v>
      </c>
    </row>
    <row r="35" spans="1:13" ht="12.75">
      <c r="A35" s="184" t="s">
        <v>186</v>
      </c>
      <c r="B35" s="275">
        <f t="shared" si="19"/>
        <v>38.42502499999999</v>
      </c>
      <c r="C35" s="275">
        <f t="shared" si="19"/>
        <v>36.774625</v>
      </c>
      <c r="D35" s="452">
        <f t="shared" si="20"/>
        <v>75.19964999999999</v>
      </c>
      <c r="E35" s="275">
        <f t="shared" si="21"/>
        <v>34.414600000000014</v>
      </c>
      <c r="F35" s="275">
        <f t="shared" si="21"/>
        <v>28.836850000000005</v>
      </c>
      <c r="G35" s="454">
        <f t="shared" si="22"/>
        <v>63.25145000000002</v>
      </c>
      <c r="H35" s="459">
        <f t="shared" si="23"/>
        <v>-4.010424999999977</v>
      </c>
      <c r="I35" s="460">
        <f t="shared" si="24"/>
        <v>-10.43701337865096</v>
      </c>
      <c r="J35" s="459">
        <f t="shared" si="25"/>
        <v>-7.937774999999995</v>
      </c>
      <c r="K35" s="460">
        <f t="shared" si="26"/>
        <v>-21.584924387400264</v>
      </c>
      <c r="L35" s="459">
        <f t="shared" si="27"/>
        <v>-11.948199999999972</v>
      </c>
      <c r="M35" s="461">
        <f t="shared" si="28"/>
        <v>-15.888637779564107</v>
      </c>
    </row>
    <row r="36" spans="1:13" ht="12.75">
      <c r="A36" s="184" t="s">
        <v>168</v>
      </c>
      <c r="B36" s="275">
        <f t="shared" si="19"/>
        <v>5.521975</v>
      </c>
      <c r="C36" s="275">
        <f t="shared" si="19"/>
        <v>3.8381</v>
      </c>
      <c r="D36" s="452">
        <f t="shared" si="20"/>
        <v>9.360075</v>
      </c>
      <c r="E36" s="275">
        <f t="shared" si="21"/>
        <v>5.076275</v>
      </c>
      <c r="F36" s="275">
        <f t="shared" si="21"/>
        <v>4.835875</v>
      </c>
      <c r="G36" s="454">
        <f t="shared" si="22"/>
        <v>9.91215</v>
      </c>
      <c r="H36" s="459">
        <f t="shared" si="23"/>
        <v>-0.44570000000000043</v>
      </c>
      <c r="I36" s="460">
        <f t="shared" si="24"/>
        <v>-8.071387501754359</v>
      </c>
      <c r="J36" s="459">
        <f t="shared" si="25"/>
        <v>0.9977749999999999</v>
      </c>
      <c r="K36" s="460">
        <f t="shared" si="26"/>
        <v>25.99658685286991</v>
      </c>
      <c r="L36" s="459">
        <f t="shared" si="27"/>
        <v>0.5520750000000003</v>
      </c>
      <c r="M36" s="461">
        <f t="shared" si="28"/>
        <v>5.8981899183500275</v>
      </c>
    </row>
    <row r="37" spans="1:13" ht="18" customHeight="1">
      <c r="A37" s="180" t="s">
        <v>4</v>
      </c>
      <c r="B37" s="467">
        <f>SUM(B32:B36)</f>
        <v>89.59782499999999</v>
      </c>
      <c r="C37" s="467">
        <f>SUM(C32:C36)</f>
        <v>92.77425</v>
      </c>
      <c r="D37" s="468">
        <f t="shared" si="20"/>
        <v>182.372075</v>
      </c>
      <c r="E37" s="469">
        <f>SUM(E32:E36)</f>
        <v>83.40927500000002</v>
      </c>
      <c r="F37" s="469">
        <f>SUM(F32:F36)</f>
        <v>80.57745000000001</v>
      </c>
      <c r="G37" s="470">
        <f t="shared" si="22"/>
        <v>163.98672500000004</v>
      </c>
      <c r="H37" s="464">
        <f t="shared" si="23"/>
        <v>-6.188549999999964</v>
      </c>
      <c r="I37" s="465">
        <f t="shared" si="24"/>
        <v>-6.907031504391952</v>
      </c>
      <c r="J37" s="464">
        <f t="shared" si="25"/>
        <v>-12.196799999999982</v>
      </c>
      <c r="K37" s="465">
        <f t="shared" si="26"/>
        <v>-13.14675138845098</v>
      </c>
      <c r="L37" s="464">
        <f t="shared" si="27"/>
        <v>-18.38534999999996</v>
      </c>
      <c r="M37" s="466">
        <f t="shared" si="28"/>
        <v>-10.081230912133861</v>
      </c>
    </row>
    <row r="38" spans="1:13" ht="12.75">
      <c r="A38" s="193"/>
      <c r="B38" s="471"/>
      <c r="C38" s="472"/>
      <c r="D38" s="447"/>
      <c r="E38" s="473"/>
      <c r="F38" s="474"/>
      <c r="G38" s="449"/>
      <c r="H38" s="455"/>
      <c r="I38" s="456"/>
      <c r="J38" s="455"/>
      <c r="K38" s="460"/>
      <c r="L38" s="455"/>
      <c r="M38" s="461"/>
    </row>
    <row r="39" spans="1:13" ht="19.5" customHeight="1" thickBot="1">
      <c r="A39" s="408" t="s">
        <v>236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6"/>
    </row>
    <row r="40" ht="13.5" thickTop="1"/>
    <row r="41" spans="5:7" ht="12.75">
      <c r="E41" s="477"/>
      <c r="F41" s="477"/>
      <c r="G41" s="477"/>
    </row>
    <row r="42" spans="5:7" ht="12.75">
      <c r="E42" s="478"/>
      <c r="F42" s="478"/>
      <c r="G42" s="478"/>
    </row>
  </sheetData>
  <sheetProtection/>
  <mergeCells count="3">
    <mergeCell ref="A3:A5"/>
    <mergeCell ref="B3:D4"/>
    <mergeCell ref="E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ignoredErrors>
    <ignoredError sqref="D32:D3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65" customWidth="1"/>
    <col min="2" max="7" width="5.7109375" style="165" customWidth="1"/>
    <col min="8" max="8" width="5.28125" style="165" customWidth="1"/>
    <col min="9" max="9" width="6.140625" style="165" customWidth="1"/>
    <col min="10" max="10" width="5.28125" style="165" customWidth="1"/>
    <col min="11" max="11" width="6.140625" style="165" customWidth="1"/>
    <col min="12" max="12" width="5.28125" style="165" customWidth="1"/>
    <col min="13" max="13" width="6.140625" style="165" customWidth="1"/>
    <col min="14" max="16384" width="9.140625" style="165" customWidth="1"/>
  </cols>
  <sheetData>
    <row r="1" spans="1:13" ht="19.5" customHeight="1" thickTop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9.5" customHeight="1">
      <c r="A2" s="166" t="s">
        <v>244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438"/>
    </row>
    <row r="3" spans="1:13" ht="12.75">
      <c r="A3" s="549" t="s">
        <v>164</v>
      </c>
      <c r="B3" s="550" t="s">
        <v>230</v>
      </c>
      <c r="C3" s="531"/>
      <c r="D3" s="532"/>
      <c r="E3" s="551" t="s">
        <v>224</v>
      </c>
      <c r="F3" s="542"/>
      <c r="G3" s="543"/>
      <c r="H3" s="439" t="s">
        <v>1</v>
      </c>
      <c r="I3" s="439"/>
      <c r="J3" s="439"/>
      <c r="K3" s="439"/>
      <c r="L3" s="439"/>
      <c r="M3" s="440"/>
    </row>
    <row r="4" spans="1:13" ht="12.75">
      <c r="A4" s="539"/>
      <c r="B4" s="533"/>
      <c r="C4" s="534"/>
      <c r="D4" s="535"/>
      <c r="E4" s="544"/>
      <c r="F4" s="545"/>
      <c r="G4" s="546"/>
      <c r="H4" s="439" t="s">
        <v>2</v>
      </c>
      <c r="I4" s="441"/>
      <c r="J4" s="439" t="s">
        <v>3</v>
      </c>
      <c r="K4" s="442"/>
      <c r="L4" s="439" t="s">
        <v>4</v>
      </c>
      <c r="M4" s="440"/>
    </row>
    <row r="5" spans="1:13" ht="12.75">
      <c r="A5" s="540"/>
      <c r="B5" s="291" t="s">
        <v>5</v>
      </c>
      <c r="C5" s="291" t="s">
        <v>6</v>
      </c>
      <c r="D5" s="292" t="s">
        <v>8</v>
      </c>
      <c r="E5" s="169" t="s">
        <v>5</v>
      </c>
      <c r="F5" s="169" t="s">
        <v>6</v>
      </c>
      <c r="G5" s="170" t="s">
        <v>8</v>
      </c>
      <c r="H5" s="443" t="s">
        <v>165</v>
      </c>
      <c r="I5" s="444"/>
      <c r="J5" s="443" t="s">
        <v>165</v>
      </c>
      <c r="K5" s="444"/>
      <c r="L5" s="443" t="s">
        <v>165</v>
      </c>
      <c r="M5" s="445"/>
    </row>
    <row r="6" spans="1:13" ht="12.75">
      <c r="A6" s="184"/>
      <c r="B6" s="446"/>
      <c r="C6" s="446"/>
      <c r="D6" s="447"/>
      <c r="E6" s="448"/>
      <c r="F6" s="448"/>
      <c r="G6" s="449"/>
      <c r="H6" s="448"/>
      <c r="I6" s="449"/>
      <c r="J6" s="448"/>
      <c r="K6" s="449"/>
      <c r="L6" s="448"/>
      <c r="M6" s="450"/>
    </row>
    <row r="7" spans="1:13" ht="12.75">
      <c r="A7" s="451" t="s">
        <v>174</v>
      </c>
      <c r="B7" s="275"/>
      <c r="C7" s="275"/>
      <c r="D7" s="452"/>
      <c r="E7" s="453"/>
      <c r="F7" s="453"/>
      <c r="G7" s="454"/>
      <c r="H7" s="455"/>
      <c r="I7" s="456"/>
      <c r="J7" s="455"/>
      <c r="K7" s="460"/>
      <c r="L7" s="455"/>
      <c r="M7" s="461"/>
    </row>
    <row r="8" spans="1:13" ht="18" customHeight="1">
      <c r="A8" s="184" t="s">
        <v>171</v>
      </c>
      <c r="B8" s="410">
        <v>7.592725000000002</v>
      </c>
      <c r="C8" s="410">
        <v>8.6718</v>
      </c>
      <c r="D8" s="458">
        <v>16.264525000000003</v>
      </c>
      <c r="E8" s="410">
        <v>8.5244</v>
      </c>
      <c r="F8" s="410">
        <v>5.292225</v>
      </c>
      <c r="G8" s="458">
        <v>13.816625</v>
      </c>
      <c r="H8" s="459">
        <f aca="true" t="shared" si="0" ref="H8:H13">E8-B8</f>
        <v>0.9316749999999976</v>
      </c>
      <c r="I8" s="460">
        <f aca="true" t="shared" si="1" ref="I8:I13">E8/B8%-100</f>
        <v>12.270627475642755</v>
      </c>
      <c r="J8" s="459">
        <f aca="true" t="shared" si="2" ref="J8:J13">F8-C8</f>
        <v>-3.379574999999999</v>
      </c>
      <c r="K8" s="460"/>
      <c r="L8" s="459">
        <f aca="true" t="shared" si="3" ref="L8:L13">G8-D8</f>
        <v>-2.4479000000000024</v>
      </c>
      <c r="M8" s="461">
        <f aca="true" t="shared" si="4" ref="M8:M13">G8/D8%-100</f>
        <v>-15.050547126337847</v>
      </c>
    </row>
    <row r="9" spans="1:13" ht="12.75">
      <c r="A9" s="184" t="s">
        <v>167</v>
      </c>
      <c r="B9" s="410">
        <v>5.127875</v>
      </c>
      <c r="C9" s="410">
        <v>3.7826500000000003</v>
      </c>
      <c r="D9" s="458">
        <v>8.910525</v>
      </c>
      <c r="E9" s="410">
        <v>3.6622499999999993</v>
      </c>
      <c r="F9" s="410">
        <v>3.76055</v>
      </c>
      <c r="G9" s="458">
        <v>7.4228</v>
      </c>
      <c r="H9" s="459">
        <f t="shared" si="0"/>
        <v>-1.465625000000001</v>
      </c>
      <c r="I9" s="460"/>
      <c r="J9" s="459">
        <f t="shared" si="2"/>
        <v>-0.022100000000000453</v>
      </c>
      <c r="K9" s="460"/>
      <c r="L9" s="459">
        <f t="shared" si="3"/>
        <v>-1.4877250000000002</v>
      </c>
      <c r="M9" s="461"/>
    </row>
    <row r="10" spans="1:13" ht="12.75">
      <c r="A10" s="184" t="s">
        <v>172</v>
      </c>
      <c r="B10" s="410">
        <v>7.945924999999997</v>
      </c>
      <c r="C10" s="410">
        <v>8.66625</v>
      </c>
      <c r="D10" s="458">
        <v>16.612174999999997</v>
      </c>
      <c r="E10" s="410">
        <v>8.695700000000002</v>
      </c>
      <c r="F10" s="410">
        <v>6.899425</v>
      </c>
      <c r="G10" s="458">
        <v>15.595125000000003</v>
      </c>
      <c r="H10" s="459">
        <f t="shared" si="0"/>
        <v>0.749775000000005</v>
      </c>
      <c r="I10" s="460">
        <f t="shared" si="1"/>
        <v>9.435968751278239</v>
      </c>
      <c r="J10" s="459">
        <f t="shared" si="2"/>
        <v>-1.7668249999999999</v>
      </c>
      <c r="K10" s="460"/>
      <c r="L10" s="459">
        <f t="shared" si="3"/>
        <v>-1.017049999999994</v>
      </c>
      <c r="M10" s="461">
        <f t="shared" si="4"/>
        <v>-6.122316915154059</v>
      </c>
    </row>
    <row r="11" spans="1:13" ht="12.75">
      <c r="A11" s="184" t="s">
        <v>173</v>
      </c>
      <c r="B11" s="410">
        <v>23.125824999999992</v>
      </c>
      <c r="C11" s="410">
        <v>15.662599999999994</v>
      </c>
      <c r="D11" s="458">
        <v>38.78842499999999</v>
      </c>
      <c r="E11" s="410">
        <v>19.890725000000007</v>
      </c>
      <c r="F11" s="410">
        <v>14.280000000000001</v>
      </c>
      <c r="G11" s="458">
        <v>34.170725000000004</v>
      </c>
      <c r="H11" s="459">
        <f t="shared" si="0"/>
        <v>-3.235099999999985</v>
      </c>
      <c r="I11" s="460"/>
      <c r="J11" s="459">
        <f t="shared" si="2"/>
        <v>-1.382599999999993</v>
      </c>
      <c r="K11" s="460">
        <f>F11/C11%-100</f>
        <v>-8.827397750054217</v>
      </c>
      <c r="L11" s="459">
        <f t="shared" si="3"/>
        <v>-4.617699999999985</v>
      </c>
      <c r="M11" s="461">
        <f t="shared" si="4"/>
        <v>-11.90484016816869</v>
      </c>
    </row>
    <row r="12" spans="1:13" ht="12.75">
      <c r="A12" s="184" t="s">
        <v>211</v>
      </c>
      <c r="B12" s="410">
        <v>2.301225</v>
      </c>
      <c r="C12" s="410">
        <v>1.019275</v>
      </c>
      <c r="D12" s="458">
        <v>3.3205</v>
      </c>
      <c r="E12" s="410">
        <v>1.9634250000000002</v>
      </c>
      <c r="F12" s="410">
        <v>1.424375</v>
      </c>
      <c r="G12" s="458">
        <v>3.3878000000000004</v>
      </c>
      <c r="H12" s="459">
        <f t="shared" si="0"/>
        <v>-0.3377999999999999</v>
      </c>
      <c r="I12" s="460"/>
      <c r="J12" s="459">
        <f t="shared" si="2"/>
        <v>0.4051</v>
      </c>
      <c r="K12" s="460"/>
      <c r="L12" s="459">
        <f t="shared" si="3"/>
        <v>0.06730000000000036</v>
      </c>
      <c r="M12" s="461">
        <f t="shared" si="4"/>
        <v>2.0268031922903305</v>
      </c>
    </row>
    <row r="13" spans="1:13" ht="18" customHeight="1">
      <c r="A13" s="180" t="s">
        <v>4</v>
      </c>
      <c r="B13" s="462">
        <f aca="true" t="shared" si="5" ref="B13:G13">SUM(B8:B12)</f>
        <v>46.093574999999994</v>
      </c>
      <c r="C13" s="462">
        <f t="shared" si="5"/>
        <v>37.802575</v>
      </c>
      <c r="D13" s="463">
        <f t="shared" si="5"/>
        <v>83.89614999999999</v>
      </c>
      <c r="E13" s="462">
        <f t="shared" si="5"/>
        <v>42.73650000000001</v>
      </c>
      <c r="F13" s="462">
        <f t="shared" si="5"/>
        <v>31.656575000000004</v>
      </c>
      <c r="G13" s="463">
        <f t="shared" si="5"/>
        <v>74.39307500000001</v>
      </c>
      <c r="H13" s="464">
        <f t="shared" si="0"/>
        <v>-3.3570749999999876</v>
      </c>
      <c r="I13" s="465">
        <f t="shared" si="1"/>
        <v>-7.283173414082086</v>
      </c>
      <c r="J13" s="464">
        <f t="shared" si="2"/>
        <v>-6.145999999999994</v>
      </c>
      <c r="K13" s="465">
        <f>F13/C13%-100</f>
        <v>-16.25815172643661</v>
      </c>
      <c r="L13" s="464">
        <f t="shared" si="3"/>
        <v>-9.503074999999981</v>
      </c>
      <c r="M13" s="466">
        <f t="shared" si="4"/>
        <v>-11.327188434749374</v>
      </c>
    </row>
    <row r="14" spans="1:13" ht="18" customHeight="1">
      <c r="A14" s="180"/>
      <c r="B14" s="410"/>
      <c r="C14" s="410"/>
      <c r="D14" s="458"/>
      <c r="E14" s="410"/>
      <c r="F14" s="410"/>
      <c r="G14" s="458"/>
      <c r="H14" s="459"/>
      <c r="I14" s="460"/>
      <c r="J14" s="459"/>
      <c r="K14" s="460"/>
      <c r="L14" s="459"/>
      <c r="M14" s="461"/>
    </row>
    <row r="15" spans="1:13" ht="12.75">
      <c r="A15" s="451" t="s">
        <v>175</v>
      </c>
      <c r="B15" s="410"/>
      <c r="C15" s="410"/>
      <c r="D15" s="458"/>
      <c r="E15" s="410"/>
      <c r="F15" s="410"/>
      <c r="G15" s="458"/>
      <c r="H15" s="459"/>
      <c r="I15" s="460"/>
      <c r="J15" s="459"/>
      <c r="K15" s="460"/>
      <c r="L15" s="459"/>
      <c r="M15" s="461"/>
    </row>
    <row r="16" spans="1:13" ht="18" customHeight="1">
      <c r="A16" s="184" t="s">
        <v>171</v>
      </c>
      <c r="B16" s="410">
        <v>9.0285</v>
      </c>
      <c r="C16" s="410">
        <v>12.525574999999998</v>
      </c>
      <c r="D16" s="458">
        <f>C16+B16</f>
        <v>21.554074999999997</v>
      </c>
      <c r="E16" s="410">
        <v>8.323975000000003</v>
      </c>
      <c r="F16" s="410">
        <v>10.411550000000002</v>
      </c>
      <c r="G16" s="458">
        <v>18.735525000000003</v>
      </c>
      <c r="H16" s="459">
        <f aca="true" t="shared" si="6" ref="H16:H21">E16-B16</f>
        <v>-0.7045249999999967</v>
      </c>
      <c r="I16" s="460">
        <f aca="true" t="shared" si="7" ref="I16:I21">E16/B16%-100</f>
        <v>-7.803344963172137</v>
      </c>
      <c r="J16" s="459">
        <f aca="true" t="shared" si="8" ref="J16:J21">F16-C16</f>
        <v>-2.1140249999999963</v>
      </c>
      <c r="K16" s="460">
        <f aca="true" t="shared" si="9" ref="K16:K21">F16/C16%-100</f>
        <v>-16.877668290677235</v>
      </c>
      <c r="L16" s="459">
        <f aca="true" t="shared" si="10" ref="L16:L21">G16-D16</f>
        <v>-2.818549999999995</v>
      </c>
      <c r="M16" s="461">
        <f aca="true" t="shared" si="11" ref="M16:M21">G16/D16%-100</f>
        <v>-13.07664559949798</v>
      </c>
    </row>
    <row r="17" spans="1:13" ht="12.75">
      <c r="A17" s="184" t="s">
        <v>167</v>
      </c>
      <c r="B17" s="410">
        <v>4.8903</v>
      </c>
      <c r="C17" s="410">
        <v>5.879875000000002</v>
      </c>
      <c r="D17" s="458">
        <f>C17+B17</f>
        <v>10.770175000000002</v>
      </c>
      <c r="E17" s="410">
        <v>5.15325</v>
      </c>
      <c r="F17" s="410">
        <v>5.419099999999999</v>
      </c>
      <c r="G17" s="458">
        <v>10.572349999999998</v>
      </c>
      <c r="H17" s="459">
        <f t="shared" si="6"/>
        <v>0.26295</v>
      </c>
      <c r="I17" s="460">
        <f t="shared" si="7"/>
        <v>5.3769707379915275</v>
      </c>
      <c r="J17" s="459">
        <f t="shared" si="8"/>
        <v>-0.4607750000000026</v>
      </c>
      <c r="K17" s="460"/>
      <c r="L17" s="459">
        <f t="shared" si="10"/>
        <v>-0.19782500000000347</v>
      </c>
      <c r="M17" s="461">
        <f t="shared" si="11"/>
        <v>-1.8367853818531472</v>
      </c>
    </row>
    <row r="18" spans="1:13" ht="12.75">
      <c r="A18" s="184" t="s">
        <v>172</v>
      </c>
      <c r="B18" s="410">
        <v>6.7605249999999995</v>
      </c>
      <c r="C18" s="410">
        <v>6.025925</v>
      </c>
      <c r="D18" s="458">
        <f>C18+B18</f>
        <v>12.786449999999999</v>
      </c>
      <c r="E18" s="410">
        <v>5.709725000000001</v>
      </c>
      <c r="F18" s="410">
        <v>7.708925000000001</v>
      </c>
      <c r="G18" s="458">
        <v>13.418650000000001</v>
      </c>
      <c r="H18" s="459">
        <f t="shared" si="6"/>
        <v>-1.0507999999999988</v>
      </c>
      <c r="I18" s="460">
        <f t="shared" si="7"/>
        <v>-15.543171573213598</v>
      </c>
      <c r="J18" s="459">
        <f t="shared" si="8"/>
        <v>1.6830000000000007</v>
      </c>
      <c r="K18" s="460">
        <f t="shared" si="9"/>
        <v>27.929322054290438</v>
      </c>
      <c r="L18" s="459">
        <f t="shared" si="10"/>
        <v>0.6322000000000028</v>
      </c>
      <c r="M18" s="461">
        <f t="shared" si="11"/>
        <v>4.944296501374524</v>
      </c>
    </row>
    <row r="19" spans="1:13" ht="12.75">
      <c r="A19" s="184" t="s">
        <v>173</v>
      </c>
      <c r="B19" s="410">
        <v>13.942675</v>
      </c>
      <c r="C19" s="410">
        <v>17.471775000000004</v>
      </c>
      <c r="D19" s="458">
        <f>C19+B19</f>
        <v>31.414450000000002</v>
      </c>
      <c r="E19" s="410">
        <v>13.016725000000003</v>
      </c>
      <c r="F19" s="410">
        <v>12.872050000000003</v>
      </c>
      <c r="G19" s="458">
        <v>25.888775000000006</v>
      </c>
      <c r="H19" s="459">
        <f t="shared" si="6"/>
        <v>-0.9259499999999967</v>
      </c>
      <c r="I19" s="460">
        <f t="shared" si="7"/>
        <v>-6.641121592520776</v>
      </c>
      <c r="J19" s="459">
        <f t="shared" si="8"/>
        <v>-4.599725000000001</v>
      </c>
      <c r="K19" s="460"/>
      <c r="L19" s="459">
        <f t="shared" si="10"/>
        <v>-5.525674999999996</v>
      </c>
      <c r="M19" s="461">
        <f t="shared" si="11"/>
        <v>-17.589596507339763</v>
      </c>
    </row>
    <row r="20" spans="1:13" ht="12.75">
      <c r="A20" s="184" t="s">
        <v>211</v>
      </c>
      <c r="B20" s="410">
        <v>2.1567</v>
      </c>
      <c r="C20" s="410">
        <v>1.86985</v>
      </c>
      <c r="D20" s="458">
        <f>C20+B20</f>
        <v>4.02655</v>
      </c>
      <c r="E20" s="410">
        <v>2.2977749999999992</v>
      </c>
      <c r="F20" s="410">
        <v>2.0979500000000004</v>
      </c>
      <c r="G20" s="458">
        <v>4.395725</v>
      </c>
      <c r="H20" s="459">
        <f t="shared" si="6"/>
        <v>0.1410749999999994</v>
      </c>
      <c r="I20" s="460"/>
      <c r="J20" s="459">
        <f t="shared" si="8"/>
        <v>0.2281000000000004</v>
      </c>
      <c r="K20" s="460"/>
      <c r="L20" s="459">
        <f t="shared" si="10"/>
        <v>0.36917499999999936</v>
      </c>
      <c r="M20" s="461">
        <f t="shared" si="11"/>
        <v>9.1685189554333</v>
      </c>
    </row>
    <row r="21" spans="1:13" ht="18" customHeight="1">
      <c r="A21" s="180" t="s">
        <v>4</v>
      </c>
      <c r="B21" s="462">
        <f aca="true" t="shared" si="12" ref="B21:G21">SUM(B16:B20)</f>
        <v>36.7787</v>
      </c>
      <c r="C21" s="462">
        <f t="shared" si="12"/>
        <v>43.77300000000001</v>
      </c>
      <c r="D21" s="463">
        <f t="shared" si="12"/>
        <v>80.5517</v>
      </c>
      <c r="E21" s="462">
        <f t="shared" si="12"/>
        <v>34.501450000000006</v>
      </c>
      <c r="F21" s="462">
        <f t="shared" si="12"/>
        <v>38.509575000000005</v>
      </c>
      <c r="G21" s="463">
        <f t="shared" si="12"/>
        <v>73.011025</v>
      </c>
      <c r="H21" s="464">
        <f t="shared" si="6"/>
        <v>-2.277249999999995</v>
      </c>
      <c r="I21" s="465">
        <f t="shared" si="7"/>
        <v>-6.191763167268007</v>
      </c>
      <c r="J21" s="464">
        <f t="shared" si="8"/>
        <v>-5.263425000000005</v>
      </c>
      <c r="K21" s="465">
        <f t="shared" si="9"/>
        <v>-12.024364334178614</v>
      </c>
      <c r="L21" s="464">
        <f t="shared" si="10"/>
        <v>-7.540674999999993</v>
      </c>
      <c r="M21" s="466">
        <f t="shared" si="11"/>
        <v>-9.361285981549727</v>
      </c>
    </row>
    <row r="22" spans="1:13" ht="18" customHeight="1">
      <c r="A22" s="180"/>
      <c r="B22" s="410"/>
      <c r="C22" s="410"/>
      <c r="D22" s="458"/>
      <c r="E22" s="410"/>
      <c r="F22" s="410"/>
      <c r="G22" s="458"/>
      <c r="H22" s="459"/>
      <c r="I22" s="460"/>
      <c r="J22" s="459"/>
      <c r="K22" s="460"/>
      <c r="L22" s="459"/>
      <c r="M22" s="461"/>
    </row>
    <row r="23" spans="1:13" ht="12.75">
      <c r="A23" s="451" t="s">
        <v>176</v>
      </c>
      <c r="B23" s="410"/>
      <c r="C23" s="410"/>
      <c r="D23" s="458"/>
      <c r="E23" s="410"/>
      <c r="F23" s="410"/>
      <c r="G23" s="458"/>
      <c r="H23" s="459"/>
      <c r="I23" s="460"/>
      <c r="J23" s="459"/>
      <c r="K23" s="460"/>
      <c r="L23" s="459"/>
      <c r="M23" s="461"/>
    </row>
    <row r="24" spans="1:13" ht="18" customHeight="1">
      <c r="A24" s="184" t="s">
        <v>171</v>
      </c>
      <c r="B24" s="410">
        <v>1.958475</v>
      </c>
      <c r="C24" s="410">
        <v>3.60555</v>
      </c>
      <c r="D24" s="458">
        <f>C24+B24</f>
        <v>5.564025</v>
      </c>
      <c r="E24" s="410">
        <v>1.531875</v>
      </c>
      <c r="F24" s="410">
        <v>4.5269</v>
      </c>
      <c r="G24" s="458">
        <v>6.058775000000001</v>
      </c>
      <c r="H24" s="459">
        <f aca="true" t="shared" si="13" ref="H24:H29">E24-B24</f>
        <v>-0.42659999999999987</v>
      </c>
      <c r="I24" s="460"/>
      <c r="J24" s="459">
        <f aca="true" t="shared" si="14" ref="J24:J29">F24-C24</f>
        <v>0.9213500000000003</v>
      </c>
      <c r="K24" s="460">
        <f aca="true" t="shared" si="15" ref="K24:K29">F24/C24%-100</f>
        <v>25.553660329214708</v>
      </c>
      <c r="L24" s="459">
        <f aca="true" t="shared" si="16" ref="L24:L29">G24-D24</f>
        <v>0.4947500000000007</v>
      </c>
      <c r="M24" s="461">
        <f aca="true" t="shared" si="17" ref="M24:M29">G24/D24%-100</f>
        <v>8.89194423101982</v>
      </c>
    </row>
    <row r="25" spans="1:13" ht="12.75">
      <c r="A25" s="184" t="s">
        <v>167</v>
      </c>
      <c r="B25" s="410">
        <v>0.9769500000000001</v>
      </c>
      <c r="C25" s="410">
        <v>1.46355</v>
      </c>
      <c r="D25" s="458">
        <f>C25+B25</f>
        <v>2.4405</v>
      </c>
      <c r="E25" s="410">
        <v>0.9818</v>
      </c>
      <c r="F25" s="410">
        <v>1.4347000000000003</v>
      </c>
      <c r="G25" s="458">
        <v>2.4165</v>
      </c>
      <c r="H25" s="459">
        <f t="shared" si="13"/>
        <v>0.00484999999999991</v>
      </c>
      <c r="I25" s="460"/>
      <c r="J25" s="459">
        <f t="shared" si="14"/>
        <v>-0.028849999999999598</v>
      </c>
      <c r="K25" s="460"/>
      <c r="L25" s="459">
        <f t="shared" si="16"/>
        <v>-0.02400000000000002</v>
      </c>
      <c r="M25" s="461">
        <f t="shared" si="17"/>
        <v>-0.9834050399508243</v>
      </c>
    </row>
    <row r="26" spans="1:13" ht="12.75">
      <c r="A26" s="184" t="s">
        <v>172</v>
      </c>
      <c r="B26" s="410">
        <v>1.36955</v>
      </c>
      <c r="C26" s="410">
        <v>1.5403499999999999</v>
      </c>
      <c r="D26" s="458">
        <f>C26+B26</f>
        <v>2.9099</v>
      </c>
      <c r="E26" s="410">
        <v>1.3354249999999999</v>
      </c>
      <c r="F26" s="410">
        <v>1.45135</v>
      </c>
      <c r="G26" s="458">
        <v>2.7867749999999996</v>
      </c>
      <c r="H26" s="459">
        <f t="shared" si="13"/>
        <v>-0.03412500000000018</v>
      </c>
      <c r="I26" s="460">
        <f>E26/B26%-100</f>
        <v>-2.4916943521594845</v>
      </c>
      <c r="J26" s="459">
        <f t="shared" si="14"/>
        <v>-0.08899999999999997</v>
      </c>
      <c r="K26" s="460">
        <f t="shared" si="15"/>
        <v>-5.777907618398416</v>
      </c>
      <c r="L26" s="459">
        <f t="shared" si="16"/>
        <v>-0.12312500000000037</v>
      </c>
      <c r="M26" s="461">
        <f t="shared" si="17"/>
        <v>-4.231245059967705</v>
      </c>
    </row>
    <row r="27" spans="1:13" ht="12.75">
      <c r="A27" s="184" t="s">
        <v>173</v>
      </c>
      <c r="B27" s="410">
        <v>1.356525</v>
      </c>
      <c r="C27" s="410">
        <v>3.64025</v>
      </c>
      <c r="D27" s="458">
        <f>C27+B27</f>
        <v>4.9967749999999995</v>
      </c>
      <c r="E27" s="410">
        <v>1.5071499999999998</v>
      </c>
      <c r="F27" s="410">
        <v>1.6847999999999999</v>
      </c>
      <c r="G27" s="458">
        <v>3.19195</v>
      </c>
      <c r="H27" s="459">
        <f t="shared" si="13"/>
        <v>0.1506249999999998</v>
      </c>
      <c r="I27" s="460"/>
      <c r="J27" s="459">
        <f t="shared" si="14"/>
        <v>-1.9554500000000001</v>
      </c>
      <c r="K27" s="460"/>
      <c r="L27" s="459">
        <f t="shared" si="16"/>
        <v>-1.8048249999999997</v>
      </c>
      <c r="M27" s="461">
        <f t="shared" si="17"/>
        <v>-36.11979726923866</v>
      </c>
    </row>
    <row r="28" spans="1:13" ht="12.75">
      <c r="A28" s="184" t="s">
        <v>211</v>
      </c>
      <c r="B28" s="410">
        <v>1.06405</v>
      </c>
      <c r="C28" s="410">
        <v>0.948975</v>
      </c>
      <c r="D28" s="458">
        <f>C28+B28</f>
        <v>2.013025</v>
      </c>
      <c r="E28" s="410">
        <v>0.8150749999999999</v>
      </c>
      <c r="F28" s="410">
        <v>1.31355</v>
      </c>
      <c r="G28" s="458">
        <v>2.128625</v>
      </c>
      <c r="H28" s="459">
        <f t="shared" si="13"/>
        <v>-0.24897500000000006</v>
      </c>
      <c r="I28" s="460"/>
      <c r="J28" s="459">
        <f t="shared" si="14"/>
        <v>0.364575</v>
      </c>
      <c r="K28" s="460"/>
      <c r="L28" s="459">
        <f t="shared" si="16"/>
        <v>0.11560000000000015</v>
      </c>
      <c r="M28" s="461"/>
    </row>
    <row r="29" spans="1:13" ht="18" customHeight="1">
      <c r="A29" s="180" t="s">
        <v>4</v>
      </c>
      <c r="B29" s="462">
        <f aca="true" t="shared" si="18" ref="B29:G29">SUM(B24:B28)</f>
        <v>6.72555</v>
      </c>
      <c r="C29" s="462">
        <f t="shared" si="18"/>
        <v>11.198675000000001</v>
      </c>
      <c r="D29" s="463">
        <f t="shared" si="18"/>
        <v>17.924225</v>
      </c>
      <c r="E29" s="462">
        <f t="shared" si="18"/>
        <v>6.1713249999999995</v>
      </c>
      <c r="F29" s="462">
        <f t="shared" si="18"/>
        <v>10.411299999999999</v>
      </c>
      <c r="G29" s="463">
        <f t="shared" si="18"/>
        <v>16.582625</v>
      </c>
      <c r="H29" s="464">
        <f t="shared" si="13"/>
        <v>-0.5542250000000006</v>
      </c>
      <c r="I29" s="465">
        <f>E29/B29%-100</f>
        <v>-8.240589988922835</v>
      </c>
      <c r="J29" s="464">
        <f t="shared" si="14"/>
        <v>-0.7873750000000026</v>
      </c>
      <c r="K29" s="465">
        <f t="shared" si="15"/>
        <v>-7.030965716926346</v>
      </c>
      <c r="L29" s="464">
        <f t="shared" si="16"/>
        <v>-1.3415999999999997</v>
      </c>
      <c r="M29" s="466">
        <f t="shared" si="17"/>
        <v>-7.484842440886567</v>
      </c>
    </row>
    <row r="30" spans="1:13" ht="18" customHeight="1">
      <c r="A30" s="180"/>
      <c r="B30" s="410"/>
      <c r="C30" s="410"/>
      <c r="D30" s="458"/>
      <c r="E30" s="410"/>
      <c r="F30" s="410"/>
      <c r="G30" s="458"/>
      <c r="H30" s="459"/>
      <c r="I30" s="460"/>
      <c r="J30" s="459"/>
      <c r="K30" s="460"/>
      <c r="L30" s="459"/>
      <c r="M30" s="461"/>
    </row>
    <row r="31" spans="1:13" ht="12.75">
      <c r="A31" s="451" t="s">
        <v>4</v>
      </c>
      <c r="B31" s="410"/>
      <c r="C31" s="410"/>
      <c r="D31" s="458"/>
      <c r="E31" s="410"/>
      <c r="F31" s="410"/>
      <c r="G31" s="458"/>
      <c r="H31" s="459"/>
      <c r="I31" s="460"/>
      <c r="J31" s="459"/>
      <c r="K31" s="460"/>
      <c r="L31" s="459"/>
      <c r="M31" s="461"/>
    </row>
    <row r="32" spans="1:13" ht="18" customHeight="1">
      <c r="A32" s="184" t="s">
        <v>171</v>
      </c>
      <c r="B32" s="275">
        <f>B16+B8+B24</f>
        <v>18.579700000000003</v>
      </c>
      <c r="C32" s="275">
        <f aca="true" t="shared" si="19" ref="B32:C36">C16+C8+C24</f>
        <v>24.802925</v>
      </c>
      <c r="D32" s="452">
        <f aca="true" t="shared" si="20" ref="D32:D37">C32+B32</f>
        <v>43.382625000000004</v>
      </c>
      <c r="E32" s="275">
        <f aca="true" t="shared" si="21" ref="E32:F36">E16+E8+E24</f>
        <v>18.380250000000004</v>
      </c>
      <c r="F32" s="275">
        <f t="shared" si="21"/>
        <v>20.230675</v>
      </c>
      <c r="G32" s="454">
        <f aca="true" t="shared" si="22" ref="G32:G37">F32+E32</f>
        <v>38.61092500000001</v>
      </c>
      <c r="H32" s="459">
        <f aca="true" t="shared" si="23" ref="H32:H37">E32-B32</f>
        <v>-0.1994499999999988</v>
      </c>
      <c r="I32" s="460">
        <f aca="true" t="shared" si="24" ref="I32:I37">E32/B32%-100</f>
        <v>-1.07348342545896</v>
      </c>
      <c r="J32" s="459">
        <f aca="true" t="shared" si="25" ref="J32:J37">F32-C32</f>
        <v>-4.572249999999997</v>
      </c>
      <c r="K32" s="460">
        <f aca="true" t="shared" si="26" ref="K32:K37">F32/C32%-100</f>
        <v>-18.43431772663908</v>
      </c>
      <c r="L32" s="459">
        <f aca="true" t="shared" si="27" ref="L32:L37">G32-D32</f>
        <v>-4.771699999999996</v>
      </c>
      <c r="M32" s="461">
        <f aca="true" t="shared" si="28" ref="M32:M37">G32/D32%-100</f>
        <v>-10.999103903924649</v>
      </c>
    </row>
    <row r="33" spans="1:13" ht="12.75">
      <c r="A33" s="184" t="s">
        <v>167</v>
      </c>
      <c r="B33" s="275">
        <f t="shared" si="19"/>
        <v>10.995125</v>
      </c>
      <c r="C33" s="275">
        <f t="shared" si="19"/>
        <v>11.126075000000002</v>
      </c>
      <c r="D33" s="452">
        <f t="shared" si="20"/>
        <v>22.1212</v>
      </c>
      <c r="E33" s="275">
        <f t="shared" si="21"/>
        <v>9.7973</v>
      </c>
      <c r="F33" s="275">
        <f t="shared" si="21"/>
        <v>10.614349999999998</v>
      </c>
      <c r="G33" s="454">
        <f t="shared" si="22"/>
        <v>20.411649999999998</v>
      </c>
      <c r="H33" s="459">
        <f t="shared" si="23"/>
        <v>-1.197825</v>
      </c>
      <c r="I33" s="460">
        <f t="shared" si="24"/>
        <v>-10.894146269369386</v>
      </c>
      <c r="J33" s="459">
        <f t="shared" si="25"/>
        <v>-0.5117250000000038</v>
      </c>
      <c r="K33" s="460">
        <f t="shared" si="26"/>
        <v>-4.599330851176205</v>
      </c>
      <c r="L33" s="459">
        <f t="shared" si="27"/>
        <v>-1.7095500000000037</v>
      </c>
      <c r="M33" s="461">
        <f t="shared" si="28"/>
        <v>-7.728106974305206</v>
      </c>
    </row>
    <row r="34" spans="1:13" ht="12.75">
      <c r="A34" s="184" t="s">
        <v>172</v>
      </c>
      <c r="B34" s="275">
        <f t="shared" si="19"/>
        <v>16.075999999999997</v>
      </c>
      <c r="C34" s="275">
        <f t="shared" si="19"/>
        <v>16.232525</v>
      </c>
      <c r="D34" s="452">
        <f t="shared" si="20"/>
        <v>32.308524999999996</v>
      </c>
      <c r="E34" s="275">
        <f t="shared" si="21"/>
        <v>15.740850000000002</v>
      </c>
      <c r="F34" s="275">
        <f t="shared" si="21"/>
        <v>16.059700000000003</v>
      </c>
      <c r="G34" s="454">
        <f t="shared" si="22"/>
        <v>31.800550000000005</v>
      </c>
      <c r="H34" s="459">
        <f t="shared" si="23"/>
        <v>-0.3351499999999952</v>
      </c>
      <c r="I34" s="460">
        <f t="shared" si="24"/>
        <v>-2.084784772331389</v>
      </c>
      <c r="J34" s="459">
        <f t="shared" si="25"/>
        <v>-0.172824999999996</v>
      </c>
      <c r="K34" s="460">
        <f t="shared" si="26"/>
        <v>-1.0646834056931738</v>
      </c>
      <c r="L34" s="459">
        <f t="shared" si="27"/>
        <v>-0.5079749999999912</v>
      </c>
      <c r="M34" s="461">
        <f t="shared" si="28"/>
        <v>-1.5722630482202078</v>
      </c>
    </row>
    <row r="35" spans="1:13" ht="12.75">
      <c r="A35" s="184" t="s">
        <v>173</v>
      </c>
      <c r="B35" s="275">
        <f t="shared" si="19"/>
        <v>38.42502499999999</v>
      </c>
      <c r="C35" s="275">
        <f t="shared" si="19"/>
        <v>36.774625</v>
      </c>
      <c r="D35" s="452">
        <f t="shared" si="20"/>
        <v>75.19964999999999</v>
      </c>
      <c r="E35" s="275">
        <f t="shared" si="21"/>
        <v>34.414600000000014</v>
      </c>
      <c r="F35" s="275">
        <f t="shared" si="21"/>
        <v>28.836850000000002</v>
      </c>
      <c r="G35" s="454">
        <f t="shared" si="22"/>
        <v>63.25145000000002</v>
      </c>
      <c r="H35" s="459">
        <f t="shared" si="23"/>
        <v>-4.010424999999977</v>
      </c>
      <c r="I35" s="460">
        <f t="shared" si="24"/>
        <v>-10.43701337865096</v>
      </c>
      <c r="J35" s="459">
        <f t="shared" si="25"/>
        <v>-7.9377749999999985</v>
      </c>
      <c r="K35" s="460">
        <f t="shared" si="26"/>
        <v>-21.584924387400278</v>
      </c>
      <c r="L35" s="459">
        <f t="shared" si="27"/>
        <v>-11.948199999999972</v>
      </c>
      <c r="M35" s="461">
        <f t="shared" si="28"/>
        <v>-15.888637779564107</v>
      </c>
    </row>
    <row r="36" spans="1:13" ht="12.75">
      <c r="A36" s="184" t="s">
        <v>211</v>
      </c>
      <c r="B36" s="275">
        <f t="shared" si="19"/>
        <v>5.521974999999999</v>
      </c>
      <c r="C36" s="275">
        <f t="shared" si="19"/>
        <v>3.8381</v>
      </c>
      <c r="D36" s="452">
        <f t="shared" si="20"/>
        <v>9.360074999999998</v>
      </c>
      <c r="E36" s="275">
        <f t="shared" si="21"/>
        <v>5.076275</v>
      </c>
      <c r="F36" s="275">
        <f t="shared" si="21"/>
        <v>4.835875000000001</v>
      </c>
      <c r="G36" s="454">
        <f t="shared" si="22"/>
        <v>9.91215</v>
      </c>
      <c r="H36" s="459">
        <f t="shared" si="23"/>
        <v>-0.44569999999999954</v>
      </c>
      <c r="I36" s="460">
        <f t="shared" si="24"/>
        <v>-8.071387501754344</v>
      </c>
      <c r="J36" s="459">
        <f t="shared" si="25"/>
        <v>0.9977750000000007</v>
      </c>
      <c r="K36" s="460">
        <f t="shared" si="26"/>
        <v>25.996586852869925</v>
      </c>
      <c r="L36" s="459">
        <f t="shared" si="27"/>
        <v>0.5520750000000021</v>
      </c>
      <c r="M36" s="461">
        <f t="shared" si="28"/>
        <v>5.898189918350042</v>
      </c>
    </row>
    <row r="37" spans="1:13" ht="18" customHeight="1">
      <c r="A37" s="180" t="s">
        <v>4</v>
      </c>
      <c r="B37" s="467">
        <f>SUM(B32:B36)</f>
        <v>89.59782499999999</v>
      </c>
      <c r="C37" s="467">
        <f>SUM(C32:C36)</f>
        <v>92.77425</v>
      </c>
      <c r="D37" s="468">
        <f t="shared" si="20"/>
        <v>182.372075</v>
      </c>
      <c r="E37" s="469">
        <f>SUM(E32:E36)</f>
        <v>83.40927500000002</v>
      </c>
      <c r="F37" s="469">
        <f>SUM(F32:F36)</f>
        <v>80.57745</v>
      </c>
      <c r="G37" s="470">
        <f t="shared" si="22"/>
        <v>163.98672500000004</v>
      </c>
      <c r="H37" s="464">
        <f t="shared" si="23"/>
        <v>-6.188549999999964</v>
      </c>
      <c r="I37" s="465">
        <f t="shared" si="24"/>
        <v>-6.907031504391952</v>
      </c>
      <c r="J37" s="464">
        <f t="shared" si="25"/>
        <v>-12.196799999999996</v>
      </c>
      <c r="K37" s="465">
        <f t="shared" si="26"/>
        <v>-13.146751388450994</v>
      </c>
      <c r="L37" s="464">
        <f t="shared" si="27"/>
        <v>-18.38534999999996</v>
      </c>
      <c r="M37" s="466">
        <f t="shared" si="28"/>
        <v>-10.081230912133861</v>
      </c>
    </row>
    <row r="38" spans="1:13" ht="12.75">
      <c r="A38" s="193"/>
      <c r="B38" s="275"/>
      <c r="C38" s="479"/>
      <c r="D38" s="452"/>
      <c r="E38" s="473"/>
      <c r="F38" s="480"/>
      <c r="G38" s="454"/>
      <c r="H38" s="455"/>
      <c r="I38" s="460"/>
      <c r="J38" s="455"/>
      <c r="K38" s="456"/>
      <c r="L38" s="459"/>
      <c r="M38" s="481"/>
    </row>
    <row r="39" spans="1:13" ht="19.5" customHeight="1" thickBot="1">
      <c r="A39" s="408" t="s">
        <v>236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6"/>
    </row>
    <row r="40" ht="13.5" thickTop="1"/>
    <row r="41" spans="5:7" ht="12.75">
      <c r="E41" s="477"/>
      <c r="F41" s="477"/>
      <c r="G41" s="477"/>
    </row>
  </sheetData>
  <sheetProtection/>
  <mergeCells count="3">
    <mergeCell ref="A3:A5"/>
    <mergeCell ref="B3:D4"/>
    <mergeCell ref="E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1"/>
  <ignoredErrors>
    <ignoredError sqref="D32:D3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8.7109375" style="0" customWidth="1"/>
  </cols>
  <sheetData>
    <row r="1" spans="1:7" ht="19.5" customHeight="1" thickTop="1">
      <c r="A1" s="108" t="s">
        <v>222</v>
      </c>
      <c r="B1" s="109"/>
      <c r="C1" s="109"/>
      <c r="D1" s="109"/>
      <c r="E1" s="109"/>
      <c r="F1" s="109"/>
      <c r="G1" s="110"/>
    </row>
    <row r="2" spans="1:7" ht="15" customHeight="1">
      <c r="A2" s="140" t="s">
        <v>193</v>
      </c>
      <c r="B2" s="112"/>
      <c r="C2" s="112"/>
      <c r="D2" s="112"/>
      <c r="E2" s="112"/>
      <c r="F2" s="112"/>
      <c r="G2" s="113"/>
    </row>
    <row r="3" spans="1:7" ht="12.75">
      <c r="A3" s="140" t="s">
        <v>194</v>
      </c>
      <c r="B3" s="112"/>
      <c r="C3" s="112"/>
      <c r="D3" s="112"/>
      <c r="E3" s="112"/>
      <c r="F3" s="112"/>
      <c r="G3" s="113"/>
    </row>
    <row r="4" spans="1:7" ht="21.75" customHeight="1">
      <c r="A4" s="141" t="s">
        <v>245</v>
      </c>
      <c r="B4" s="112"/>
      <c r="C4" s="112"/>
      <c r="D4" s="112"/>
      <c r="E4" s="112"/>
      <c r="F4" s="112"/>
      <c r="G4" s="113"/>
    </row>
    <row r="5" spans="1:7" ht="25.5">
      <c r="A5" s="145"/>
      <c r="B5" s="152" t="s">
        <v>195</v>
      </c>
      <c r="C5" s="158" t="s">
        <v>201</v>
      </c>
      <c r="D5" s="157" t="s">
        <v>188</v>
      </c>
      <c r="E5" s="157" t="s">
        <v>189</v>
      </c>
      <c r="F5" s="157" t="s">
        <v>190</v>
      </c>
      <c r="G5" s="146" t="s">
        <v>4</v>
      </c>
    </row>
    <row r="6" spans="1:7" ht="19.5" customHeight="1">
      <c r="A6" s="554" t="s">
        <v>4</v>
      </c>
      <c r="B6" s="153" t="s">
        <v>5</v>
      </c>
      <c r="C6" s="482">
        <v>23.46424878403737</v>
      </c>
      <c r="D6" s="483">
        <v>12.507244711679618</v>
      </c>
      <c r="E6" s="483">
        <v>20.094787637394194</v>
      </c>
      <c r="F6" s="483">
        <v>43.933718866888796</v>
      </c>
      <c r="G6" s="142">
        <f aca="true" t="shared" si="0" ref="G6:G28">SUM(C6:F6)</f>
        <v>99.99999999999997</v>
      </c>
    </row>
    <row r="7" spans="1:7" ht="12.75">
      <c r="A7" s="554"/>
      <c r="B7" s="153" t="s">
        <v>6</v>
      </c>
      <c r="C7" s="484">
        <v>26.71013244707414</v>
      </c>
      <c r="D7" s="483">
        <v>14.01390187621527</v>
      </c>
      <c r="E7" s="483">
        <v>21.20328234526414</v>
      </c>
      <c r="F7" s="483">
        <v>38.072683331446434</v>
      </c>
      <c r="G7" s="144">
        <f t="shared" si="0"/>
        <v>99.99999999999997</v>
      </c>
    </row>
    <row r="8" spans="1:7" ht="18" customHeight="1">
      <c r="A8" s="554"/>
      <c r="B8" s="154" t="s">
        <v>8</v>
      </c>
      <c r="C8" s="485">
        <v>25.059893885801724</v>
      </c>
      <c r="D8" s="486">
        <v>13.247902841854337</v>
      </c>
      <c r="E8" s="486">
        <v>20.639712944202504</v>
      </c>
      <c r="F8" s="486">
        <v>41.052490328141424</v>
      </c>
      <c r="G8" s="143">
        <f t="shared" si="0"/>
        <v>100</v>
      </c>
    </row>
    <row r="9" spans="1:7" ht="24" customHeight="1">
      <c r="A9" s="149" t="s">
        <v>199</v>
      </c>
      <c r="B9" s="147"/>
      <c r="C9" s="487"/>
      <c r="D9" s="488"/>
      <c r="E9" s="488"/>
      <c r="F9" s="488"/>
      <c r="G9" s="148"/>
    </row>
    <row r="10" spans="1:7" ht="19.5" customHeight="1">
      <c r="A10" s="555" t="s">
        <v>192</v>
      </c>
      <c r="B10" s="155" t="s">
        <v>5</v>
      </c>
      <c r="C10" s="482">
        <v>36.964882288282304</v>
      </c>
      <c r="D10" s="483">
        <v>18.238226802675893</v>
      </c>
      <c r="E10" s="483">
        <v>23.859815431483593</v>
      </c>
      <c r="F10" s="483">
        <v>20.9370754775582</v>
      </c>
      <c r="G10" s="142">
        <f t="shared" si="0"/>
        <v>99.99999999999999</v>
      </c>
    </row>
    <row r="11" spans="1:7" ht="12.75">
      <c r="A11" s="556"/>
      <c r="B11" s="153" t="s">
        <v>6</v>
      </c>
      <c r="C11" s="484">
        <v>34.593991663288016</v>
      </c>
      <c r="D11" s="483">
        <v>22.34358388933211</v>
      </c>
      <c r="E11" s="483">
        <v>19.93262621374642</v>
      </c>
      <c r="F11" s="483">
        <v>23.129798233633455</v>
      </c>
      <c r="G11" s="144">
        <f t="shared" si="0"/>
        <v>100</v>
      </c>
    </row>
    <row r="12" spans="1:7" ht="18" customHeight="1">
      <c r="A12" s="556"/>
      <c r="B12" s="156" t="s">
        <v>8</v>
      </c>
      <c r="C12" s="485">
        <v>35.970216992054155</v>
      </c>
      <c r="D12" s="489">
        <v>19.960556875464917</v>
      </c>
      <c r="E12" s="489">
        <v>22.212232541988662</v>
      </c>
      <c r="F12" s="489">
        <v>21.85699359049226</v>
      </c>
      <c r="G12" s="143">
        <f t="shared" si="0"/>
        <v>100</v>
      </c>
    </row>
    <row r="13" spans="1:7" ht="19.5" customHeight="1">
      <c r="A13" s="557" t="s">
        <v>191</v>
      </c>
      <c r="B13" s="155" t="s">
        <v>5</v>
      </c>
      <c r="C13" s="490">
        <v>28.16628534003468</v>
      </c>
      <c r="D13" s="491">
        <v>12.70466853434969</v>
      </c>
      <c r="E13" s="491">
        <v>18.32098950654507</v>
      </c>
      <c r="F13" s="491">
        <v>40.80805661907056</v>
      </c>
      <c r="G13" s="496">
        <f t="shared" si="0"/>
        <v>100</v>
      </c>
    </row>
    <row r="14" spans="1:7" ht="12.75">
      <c r="A14" s="556"/>
      <c r="B14" s="153" t="s">
        <v>6</v>
      </c>
      <c r="C14" s="492">
        <v>28.256671911311383</v>
      </c>
      <c r="D14" s="483">
        <v>8.71629929135889</v>
      </c>
      <c r="E14" s="483">
        <v>28.934745793935956</v>
      </c>
      <c r="F14" s="483">
        <v>34.092283003393774</v>
      </c>
      <c r="G14" s="497">
        <f t="shared" si="0"/>
        <v>100</v>
      </c>
    </row>
    <row r="15" spans="1:7" ht="18" customHeight="1">
      <c r="A15" s="558"/>
      <c r="B15" s="154" t="s">
        <v>8</v>
      </c>
      <c r="C15" s="493">
        <v>28.21273417694889</v>
      </c>
      <c r="D15" s="486">
        <v>10.655081854551701</v>
      </c>
      <c r="E15" s="486">
        <v>23.775302330636997</v>
      </c>
      <c r="F15" s="486">
        <v>37.35688163786241</v>
      </c>
      <c r="G15" s="498">
        <f t="shared" si="0"/>
        <v>100</v>
      </c>
    </row>
    <row r="16" spans="1:7" ht="19.5" customHeight="1">
      <c r="A16" s="555" t="s">
        <v>231</v>
      </c>
      <c r="B16" s="153" t="s">
        <v>5</v>
      </c>
      <c r="C16" s="490">
        <v>15.664031518226764</v>
      </c>
      <c r="D16" s="491">
        <v>9.929641772005917</v>
      </c>
      <c r="E16" s="491">
        <v>19.177765434917163</v>
      </c>
      <c r="F16" s="491">
        <v>55.22856127485016</v>
      </c>
      <c r="G16" s="142">
        <f t="shared" si="0"/>
        <v>100</v>
      </c>
    </row>
    <row r="17" spans="1:7" ht="12.75">
      <c r="A17" s="556"/>
      <c r="B17" s="153" t="s">
        <v>6</v>
      </c>
      <c r="C17" s="492">
        <v>23.671499504152116</v>
      </c>
      <c r="D17" s="483">
        <v>13.686877316392948</v>
      </c>
      <c r="E17" s="483">
        <v>18.373164837772308</v>
      </c>
      <c r="F17" s="483">
        <v>44.268458341682624</v>
      </c>
      <c r="G17" s="144">
        <f t="shared" si="0"/>
        <v>100</v>
      </c>
    </row>
    <row r="18" spans="1:7" ht="18" customHeight="1">
      <c r="A18" s="556"/>
      <c r="B18" s="154" t="s">
        <v>8</v>
      </c>
      <c r="C18" s="485">
        <v>19.73953092221608</v>
      </c>
      <c r="D18" s="486">
        <v>11.84193305418296</v>
      </c>
      <c r="E18" s="486">
        <v>18.76825405630447</v>
      </c>
      <c r="F18" s="486">
        <v>49.650281967296486</v>
      </c>
      <c r="G18" s="143">
        <f t="shared" si="0"/>
        <v>100</v>
      </c>
    </row>
    <row r="19" spans="1:7" ht="24" customHeight="1">
      <c r="A19" s="149" t="s">
        <v>200</v>
      </c>
      <c r="B19" s="147"/>
      <c r="C19" s="487"/>
      <c r="D19" s="488"/>
      <c r="E19" s="488"/>
      <c r="F19" s="488"/>
      <c r="G19" s="148"/>
    </row>
    <row r="20" spans="1:7" ht="19.5" customHeight="1">
      <c r="A20" s="552" t="s">
        <v>196</v>
      </c>
      <c r="B20" s="155" t="s">
        <v>5</v>
      </c>
      <c r="C20" s="490">
        <v>20.906934294261593</v>
      </c>
      <c r="D20" s="491">
        <v>8.98203042081079</v>
      </c>
      <c r="E20" s="491">
        <v>21.327064490475642</v>
      </c>
      <c r="F20" s="491">
        <v>48.78397079445199</v>
      </c>
      <c r="G20" s="142">
        <f t="shared" si="0"/>
        <v>100.00000000000001</v>
      </c>
    </row>
    <row r="21" spans="1:7" ht="12.75">
      <c r="A21" s="553"/>
      <c r="B21" s="153" t="s">
        <v>6</v>
      </c>
      <c r="C21" s="492">
        <v>17.505259293071624</v>
      </c>
      <c r="D21" s="483">
        <v>12.438889660692901</v>
      </c>
      <c r="E21" s="483">
        <v>22.82144534635256</v>
      </c>
      <c r="F21" s="483">
        <v>47.234405699882906</v>
      </c>
      <c r="G21" s="144">
        <f t="shared" si="0"/>
        <v>100</v>
      </c>
    </row>
    <row r="22" spans="1:7" ht="18" customHeight="1">
      <c r="A22" s="553"/>
      <c r="B22" s="156" t="s">
        <v>8</v>
      </c>
      <c r="C22" s="485">
        <v>19.45858952028564</v>
      </c>
      <c r="D22" s="486">
        <v>10.45387120886441</v>
      </c>
      <c r="E22" s="486">
        <v>21.963333005892874</v>
      </c>
      <c r="F22" s="486">
        <v>48.124206264957074</v>
      </c>
      <c r="G22" s="143">
        <f t="shared" si="0"/>
        <v>100</v>
      </c>
    </row>
    <row r="23" spans="1:7" ht="19.5" customHeight="1">
      <c r="A23" s="559" t="s">
        <v>197</v>
      </c>
      <c r="B23" s="155" t="s">
        <v>5</v>
      </c>
      <c r="C23" s="490">
        <v>25.847904004744805</v>
      </c>
      <c r="D23" s="491">
        <v>16.00205566600706</v>
      </c>
      <c r="E23" s="491">
        <v>17.73004168002565</v>
      </c>
      <c r="F23" s="491">
        <v>40.41999864922249</v>
      </c>
      <c r="G23" s="496">
        <f t="shared" si="0"/>
        <v>100</v>
      </c>
    </row>
    <row r="24" spans="1:7" ht="12.75">
      <c r="A24" s="553"/>
      <c r="B24" s="153" t="s">
        <v>6</v>
      </c>
      <c r="C24" s="492">
        <v>28.5940273195717</v>
      </c>
      <c r="D24" s="483">
        <v>14.882884243699637</v>
      </c>
      <c r="E24" s="483">
        <v>21.17160384904546</v>
      </c>
      <c r="F24" s="483">
        <v>35.351484587683196</v>
      </c>
      <c r="G24" s="497">
        <f t="shared" si="0"/>
        <v>100</v>
      </c>
    </row>
    <row r="25" spans="1:7" ht="18" customHeight="1">
      <c r="A25" s="560"/>
      <c r="B25" s="154" t="s">
        <v>8</v>
      </c>
      <c r="C25" s="493">
        <v>27.30517100413465</v>
      </c>
      <c r="D25" s="486">
        <v>15.408152409156555</v>
      </c>
      <c r="E25" s="486">
        <v>19.55635259191463</v>
      </c>
      <c r="F25" s="486">
        <v>37.73032399479417</v>
      </c>
      <c r="G25" s="498">
        <f t="shared" si="0"/>
        <v>100</v>
      </c>
    </row>
    <row r="26" spans="1:7" ht="19.5" customHeight="1">
      <c r="A26" s="552" t="s">
        <v>198</v>
      </c>
      <c r="B26" s="153" t="s">
        <v>5</v>
      </c>
      <c r="C26" s="490">
        <v>28.599766627771302</v>
      </c>
      <c r="D26" s="491">
        <v>18.329988331388567</v>
      </c>
      <c r="E26" s="491">
        <v>24.93208868144691</v>
      </c>
      <c r="F26" s="491">
        <v>28.138156359393232</v>
      </c>
      <c r="G26" s="142">
        <f t="shared" si="0"/>
        <v>100.00000000000001</v>
      </c>
    </row>
    <row r="27" spans="1:7" ht="12.75">
      <c r="A27" s="553"/>
      <c r="B27" s="153" t="s">
        <v>6</v>
      </c>
      <c r="C27" s="492">
        <v>49.75845676128714</v>
      </c>
      <c r="D27" s="483">
        <v>15.769833200516617</v>
      </c>
      <c r="E27" s="483">
        <v>15.952845483773462</v>
      </c>
      <c r="F27" s="483">
        <v>18.518864554422798</v>
      </c>
      <c r="G27" s="144">
        <f t="shared" si="0"/>
        <v>100.00000000000003</v>
      </c>
    </row>
    <row r="28" spans="1:7" ht="18" customHeight="1">
      <c r="A28" s="553"/>
      <c r="B28" s="154" t="s">
        <v>8</v>
      </c>
      <c r="C28" s="485">
        <v>41.917635256676355</v>
      </c>
      <c r="D28" s="486">
        <v>16.718555417185556</v>
      </c>
      <c r="E28" s="486">
        <v>19.280303030303028</v>
      </c>
      <c r="F28" s="486">
        <v>22.08350629583506</v>
      </c>
      <c r="G28" s="143">
        <f t="shared" si="0"/>
        <v>100</v>
      </c>
    </row>
    <row r="29" spans="1:7" ht="30" customHeight="1" thickBot="1">
      <c r="A29" s="408" t="s">
        <v>239</v>
      </c>
      <c r="B29" s="150"/>
      <c r="C29" s="494"/>
      <c r="D29" s="494"/>
      <c r="E29" s="494"/>
      <c r="F29" s="494"/>
      <c r="G29" s="151"/>
    </row>
    <row r="30" spans="3:6" ht="13.5" thickTop="1">
      <c r="C30" s="495"/>
      <c r="D30" s="495"/>
      <c r="E30" s="495"/>
      <c r="F30" s="495"/>
    </row>
    <row r="31" spans="3:6" ht="12.75">
      <c r="C31" s="495"/>
      <c r="D31" s="495"/>
      <c r="E31" s="495"/>
      <c r="F31" s="495"/>
    </row>
    <row r="32" spans="3:6" ht="12.75">
      <c r="C32" s="495"/>
      <c r="D32" s="495"/>
      <c r="E32" s="495"/>
      <c r="F32" s="495"/>
    </row>
    <row r="33" spans="3:6" ht="12.75">
      <c r="C33" s="495"/>
      <c r="D33" s="495"/>
      <c r="E33" s="495"/>
      <c r="F33" s="495"/>
    </row>
    <row r="34" spans="3:6" ht="12.75">
      <c r="C34" s="495"/>
      <c r="D34" s="495"/>
      <c r="E34" s="495"/>
      <c r="F34" s="495"/>
    </row>
    <row r="35" spans="3:6" ht="12.75">
      <c r="C35" s="495"/>
      <c r="D35" s="495"/>
      <c r="E35" s="495"/>
      <c r="F35" s="495"/>
    </row>
    <row r="36" spans="3:6" ht="12.75">
      <c r="C36" s="495"/>
      <c r="D36" s="495"/>
      <c r="E36" s="495"/>
      <c r="F36" s="495"/>
    </row>
    <row r="37" spans="3:6" ht="12.75">
      <c r="C37" s="495"/>
      <c r="D37" s="495"/>
      <c r="E37" s="495"/>
      <c r="F37" s="495"/>
    </row>
    <row r="38" spans="3:6" ht="12.75">
      <c r="C38" s="495"/>
      <c r="D38" s="495"/>
      <c r="E38" s="495"/>
      <c r="F38" s="495"/>
    </row>
    <row r="39" spans="3:6" ht="12.75">
      <c r="C39" s="495"/>
      <c r="D39" s="495"/>
      <c r="E39" s="495"/>
      <c r="F39" s="495"/>
    </row>
    <row r="40" spans="3:6" ht="12.75">
      <c r="C40" s="495"/>
      <c r="D40" s="495"/>
      <c r="E40" s="495"/>
      <c r="F40" s="495"/>
    </row>
    <row r="41" spans="3:6" ht="12.75">
      <c r="C41" s="495"/>
      <c r="D41" s="495"/>
      <c r="E41" s="495"/>
      <c r="F41" s="495"/>
    </row>
    <row r="42" spans="3:6" ht="12.75">
      <c r="C42" s="495"/>
      <c r="D42" s="495"/>
      <c r="E42" s="495"/>
      <c r="F42" s="495"/>
    </row>
    <row r="43" spans="3:6" ht="12.75">
      <c r="C43" s="495"/>
      <c r="D43" s="495"/>
      <c r="E43" s="495"/>
      <c r="F43" s="495"/>
    </row>
    <row r="44" spans="3:6" ht="12.75">
      <c r="C44" s="495"/>
      <c r="D44" s="495"/>
      <c r="E44" s="495"/>
      <c r="F44" s="495"/>
    </row>
    <row r="45" spans="3:6" ht="12.75">
      <c r="C45" s="495"/>
      <c r="D45" s="495"/>
      <c r="E45" s="495"/>
      <c r="F45" s="495"/>
    </row>
    <row r="46" spans="3:6" ht="12.75">
      <c r="C46" s="495"/>
      <c r="D46" s="495"/>
      <c r="E46" s="495"/>
      <c r="F46" s="495"/>
    </row>
    <row r="47" spans="3:6" ht="12.75">
      <c r="C47" s="495"/>
      <c r="D47" s="495"/>
      <c r="E47" s="495"/>
      <c r="F47" s="495"/>
    </row>
    <row r="48" spans="3:6" ht="12.75">
      <c r="C48" s="495"/>
      <c r="D48" s="495"/>
      <c r="E48" s="495"/>
      <c r="F48" s="495"/>
    </row>
    <row r="49" spans="3:6" ht="12.75">
      <c r="C49" s="495"/>
      <c r="D49" s="495"/>
      <c r="E49" s="495"/>
      <c r="F49" s="495"/>
    </row>
    <row r="50" spans="3:6" ht="12.75">
      <c r="C50" s="495"/>
      <c r="D50" s="495"/>
      <c r="E50" s="495"/>
      <c r="F50" s="495"/>
    </row>
  </sheetData>
  <sheetProtection/>
  <mergeCells count="7">
    <mergeCell ref="A26:A28"/>
    <mergeCell ref="A6:A8"/>
    <mergeCell ref="A10:A12"/>
    <mergeCell ref="A13:A15"/>
    <mergeCell ref="A16:A18"/>
    <mergeCell ref="A20:A22"/>
    <mergeCell ref="A23:A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7" width="5.7109375" style="0" customWidth="1"/>
    <col min="8" max="8" width="5.28125" style="0" customWidth="1"/>
    <col min="9" max="9" width="7.28125" style="0" bestFit="1" customWidth="1"/>
    <col min="10" max="10" width="5.28125" style="0" customWidth="1"/>
    <col min="11" max="11" width="6.7109375" style="0" customWidth="1"/>
    <col min="12" max="12" width="5.28125" style="0" customWidth="1"/>
    <col min="13" max="13" width="7.28125" style="0" bestFit="1" customWidth="1"/>
  </cols>
  <sheetData>
    <row r="1" spans="1:13" ht="19.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12"/>
      <c r="B3" s="515" t="s">
        <v>230</v>
      </c>
      <c r="C3" s="516"/>
      <c r="D3" s="517"/>
      <c r="E3" s="521" t="s">
        <v>224</v>
      </c>
      <c r="F3" s="522"/>
      <c r="G3" s="523"/>
      <c r="H3" s="13" t="s">
        <v>1</v>
      </c>
      <c r="I3" s="13"/>
      <c r="J3" s="13"/>
      <c r="K3" s="13"/>
      <c r="L3" s="13"/>
      <c r="M3" s="14"/>
    </row>
    <row r="4" spans="1:13" ht="12.75">
      <c r="A4" s="15"/>
      <c r="B4" s="518"/>
      <c r="C4" s="519"/>
      <c r="D4" s="520"/>
      <c r="E4" s="524"/>
      <c r="F4" s="525"/>
      <c r="G4" s="526"/>
      <c r="H4" s="13" t="s">
        <v>2</v>
      </c>
      <c r="I4" s="16"/>
      <c r="J4" s="13" t="s">
        <v>3</v>
      </c>
      <c r="K4" s="17"/>
      <c r="L4" s="13" t="s">
        <v>4</v>
      </c>
      <c r="M4" s="14"/>
    </row>
    <row r="5" spans="1:13" ht="12.75">
      <c r="A5" s="18"/>
      <c r="B5" s="256" t="s">
        <v>5</v>
      </c>
      <c r="C5" s="256" t="s">
        <v>6</v>
      </c>
      <c r="D5" s="326" t="s">
        <v>8</v>
      </c>
      <c r="E5" s="7" t="s">
        <v>5</v>
      </c>
      <c r="F5" s="7" t="s">
        <v>6</v>
      </c>
      <c r="G5" s="8" t="s">
        <v>8</v>
      </c>
      <c r="H5" s="19" t="s">
        <v>9</v>
      </c>
      <c r="I5" s="20"/>
      <c r="J5" s="19" t="s">
        <v>9</v>
      </c>
      <c r="K5" s="20"/>
      <c r="L5" s="19" t="s">
        <v>9</v>
      </c>
      <c r="M5" s="21"/>
    </row>
    <row r="6" spans="1:13" ht="12.75">
      <c r="A6" s="15"/>
      <c r="B6" s="259"/>
      <c r="C6" s="259"/>
      <c r="D6" s="235"/>
      <c r="E6" s="22"/>
      <c r="F6" s="22"/>
      <c r="G6" s="23"/>
      <c r="H6" s="22"/>
      <c r="I6" s="24"/>
      <c r="J6" s="22"/>
      <c r="K6" s="24"/>
      <c r="L6" s="22"/>
      <c r="M6" s="25"/>
    </row>
    <row r="7" spans="1:13" ht="12.75">
      <c r="A7" s="26" t="s">
        <v>10</v>
      </c>
      <c r="B7" s="244">
        <f aca="true" t="shared" si="0" ref="B7:G7">B9+B11+B10</f>
        <v>89.59782499999997</v>
      </c>
      <c r="C7" s="244">
        <f t="shared" si="0"/>
        <v>92.77425</v>
      </c>
      <c r="D7" s="245">
        <f t="shared" si="0"/>
        <v>182.37207499999997</v>
      </c>
      <c r="E7" s="27">
        <f>E9+E11+E10</f>
        <v>83.40927499999998</v>
      </c>
      <c r="F7" s="27">
        <f t="shared" si="0"/>
        <v>80.57744999999998</v>
      </c>
      <c r="G7" s="28">
        <f t="shared" si="0"/>
        <v>163.98672499999995</v>
      </c>
      <c r="H7" s="130">
        <f>E7-B7</f>
        <v>-6.188549999999992</v>
      </c>
      <c r="I7" s="134">
        <f>H7/B7%</f>
        <v>-6.9070315043919805</v>
      </c>
      <c r="J7" s="130">
        <f>F7-C7</f>
        <v>-12.19680000000001</v>
      </c>
      <c r="K7" s="134">
        <f>F7/C7%-100</f>
        <v>-13.146751388451008</v>
      </c>
      <c r="L7" s="130">
        <f>G7-D7</f>
        <v>-18.385350000000017</v>
      </c>
      <c r="M7" s="95">
        <f>G7/D7%-100</f>
        <v>-10.081230912133904</v>
      </c>
    </row>
    <row r="8" spans="1:13" ht="12.75">
      <c r="A8" s="29" t="s">
        <v>7</v>
      </c>
      <c r="B8" s="244"/>
      <c r="C8" s="244"/>
      <c r="D8" s="245"/>
      <c r="E8" s="27"/>
      <c r="F8" s="27"/>
      <c r="G8" s="28"/>
      <c r="H8" s="130"/>
      <c r="I8" s="134"/>
      <c r="J8" s="130"/>
      <c r="K8" s="134"/>
      <c r="L8" s="130"/>
      <c r="M8" s="95"/>
    </row>
    <row r="9" spans="1:13" ht="12.75">
      <c r="A9" s="15" t="s">
        <v>214</v>
      </c>
      <c r="B9" s="343">
        <v>60.31537499999999</v>
      </c>
      <c r="C9" s="344">
        <v>46.28479999999999</v>
      </c>
      <c r="D9" s="345">
        <f>+C9+B9</f>
        <v>106.60017499999998</v>
      </c>
      <c r="E9" s="346">
        <v>53.24812499999998</v>
      </c>
      <c r="F9" s="346">
        <v>43.72949999999999</v>
      </c>
      <c r="G9" s="345">
        <v>96.97762499999997</v>
      </c>
      <c r="H9" s="131">
        <f>E9-B9</f>
        <v>-7.0672500000000085</v>
      </c>
      <c r="I9" s="135">
        <f>H9/B9%</f>
        <v>-11.717161668977452</v>
      </c>
      <c r="J9" s="131">
        <f>F9-C9</f>
        <v>-2.5553000000000026</v>
      </c>
      <c r="K9" s="135">
        <f>F9/C9%-100</f>
        <v>-5.5208189297566435</v>
      </c>
      <c r="L9" s="131">
        <f>G9-D9</f>
        <v>-9.622550000000004</v>
      </c>
      <c r="M9" s="97">
        <f>G9/D9%-100</f>
        <v>-9.026767545175247</v>
      </c>
    </row>
    <row r="10" spans="1:13" ht="12.75">
      <c r="A10" s="15" t="s">
        <v>215</v>
      </c>
      <c r="B10" s="347">
        <v>12.153399999999998</v>
      </c>
      <c r="C10" s="348">
        <v>22.803624999999997</v>
      </c>
      <c r="D10" s="345">
        <f>+C10+B10</f>
        <v>34.957024999999994</v>
      </c>
      <c r="E10" s="346">
        <v>12.039624999999996</v>
      </c>
      <c r="F10" s="346">
        <v>18.86722499999999</v>
      </c>
      <c r="G10" s="345">
        <v>30.906849999999988</v>
      </c>
      <c r="H10" s="131">
        <f>E10-B10</f>
        <v>-0.11377500000000218</v>
      </c>
      <c r="I10" s="135"/>
      <c r="J10" s="131">
        <f>F10-C10</f>
        <v>-3.936400000000006</v>
      </c>
      <c r="K10" s="135">
        <f>F10/C10%-100</f>
        <v>-17.262167747452466</v>
      </c>
      <c r="L10" s="131">
        <f>G10-D10</f>
        <v>-4.0501750000000065</v>
      </c>
      <c r="M10" s="97">
        <f>G10/D10%-100</f>
        <v>-11.586154714252743</v>
      </c>
    </row>
    <row r="11" spans="1:13" ht="12.75">
      <c r="A11" s="15" t="s">
        <v>11</v>
      </c>
      <c r="B11" s="347">
        <v>17.129049999999996</v>
      </c>
      <c r="C11" s="348">
        <v>23.68582500000001</v>
      </c>
      <c r="D11" s="345">
        <f>+C11+B11</f>
        <v>40.814875</v>
      </c>
      <c r="E11" s="346">
        <v>18.121524999999995</v>
      </c>
      <c r="F11" s="346">
        <v>17.980725000000003</v>
      </c>
      <c r="G11" s="345">
        <v>36.10225</v>
      </c>
      <c r="H11" s="131">
        <f>E11-B11</f>
        <v>0.9924749999999989</v>
      </c>
      <c r="I11" s="135"/>
      <c r="J11" s="131">
        <f>F11-C11</f>
        <v>-5.705100000000005</v>
      </c>
      <c r="K11" s="135">
        <f>F11/C11%-100</f>
        <v>-24.08655809962289</v>
      </c>
      <c r="L11" s="131">
        <f>G11-D11</f>
        <v>-4.712625000000003</v>
      </c>
      <c r="M11" s="97">
        <f>G11/D11%-100</f>
        <v>-11.54634186678264</v>
      </c>
    </row>
    <row r="12" spans="1:13" ht="12.75">
      <c r="A12" s="18"/>
      <c r="B12" s="349"/>
      <c r="C12" s="349"/>
      <c r="D12" s="350"/>
      <c r="E12" s="349"/>
      <c r="F12" s="349"/>
      <c r="G12" s="350"/>
      <c r="H12" s="132"/>
      <c r="I12" s="136"/>
      <c r="J12" s="132"/>
      <c r="K12" s="136"/>
      <c r="L12" s="132"/>
      <c r="M12" s="133"/>
    </row>
    <row r="13" spans="1:13" ht="12.75">
      <c r="A13" s="15"/>
      <c r="B13" s="346"/>
      <c r="C13" s="346"/>
      <c r="D13" s="345"/>
      <c r="E13" s="346"/>
      <c r="F13" s="346"/>
      <c r="G13" s="345"/>
      <c r="H13" s="131"/>
      <c r="I13" s="135"/>
      <c r="J13" s="131"/>
      <c r="K13" s="135"/>
      <c r="L13" s="131"/>
      <c r="M13" s="97"/>
    </row>
    <row r="14" spans="1:13" ht="12.75">
      <c r="A14" s="34" t="s">
        <v>12</v>
      </c>
      <c r="B14" s="343">
        <v>28.920474999999996</v>
      </c>
      <c r="C14" s="344">
        <v>32.27999999999998</v>
      </c>
      <c r="D14" s="345">
        <f>+C14+B14</f>
        <v>61.200474999999976</v>
      </c>
      <c r="E14" s="343">
        <v>21.29212499999999</v>
      </c>
      <c r="F14" s="344">
        <v>29.917049999999996</v>
      </c>
      <c r="G14" s="345">
        <f>+F14+E14</f>
        <v>51.20917499999999</v>
      </c>
      <c r="H14" s="131">
        <f>E14-B14</f>
        <v>-7.628350000000005</v>
      </c>
      <c r="I14" s="135">
        <f>H14/B14%</f>
        <v>-26.376987238280165</v>
      </c>
      <c r="J14" s="131">
        <f>F14-C14</f>
        <v>-2.3629499999999837</v>
      </c>
      <c r="K14" s="135">
        <f>F14/C14%-100</f>
        <v>-7.320167286245308</v>
      </c>
      <c r="L14" s="131">
        <f>G14-D14</f>
        <v>-9.991299999999988</v>
      </c>
      <c r="M14" s="220">
        <f>G14/D14%-100</f>
        <v>-16.325526885207992</v>
      </c>
    </row>
    <row r="15" spans="1:13" ht="15.75" customHeight="1">
      <c r="A15" s="34" t="s">
        <v>13</v>
      </c>
      <c r="B15" s="347"/>
      <c r="C15" s="348"/>
      <c r="D15" s="345"/>
      <c r="E15" s="347"/>
      <c r="F15" s="348"/>
      <c r="G15" s="351"/>
      <c r="I15" s="248"/>
      <c r="K15" s="248"/>
      <c r="M15" s="220"/>
    </row>
    <row r="16" spans="1:13" ht="12.75">
      <c r="A16" s="34" t="s">
        <v>14</v>
      </c>
      <c r="B16" s="347">
        <v>3.919824999999999</v>
      </c>
      <c r="C16" s="348">
        <v>8.236150000000004</v>
      </c>
      <c r="D16" s="345">
        <f>+C16+B16</f>
        <v>12.155975000000003</v>
      </c>
      <c r="E16" s="343">
        <v>1.5415000000000005</v>
      </c>
      <c r="F16" s="344">
        <v>8.929624999999998</v>
      </c>
      <c r="G16" s="345">
        <f>+F16+E16</f>
        <v>10.471124999999999</v>
      </c>
      <c r="H16" s="221">
        <f>E15-B15</f>
        <v>0</v>
      </c>
      <c r="I16" s="135"/>
      <c r="J16" s="219">
        <f>F16-C16</f>
        <v>0.6934749999999941</v>
      </c>
      <c r="K16" s="222"/>
      <c r="L16" s="219">
        <f>G16-D16</f>
        <v>-1.6848500000000044</v>
      </c>
      <c r="M16" s="220">
        <f>G16/D16%-100</f>
        <v>-13.860262134464776</v>
      </c>
    </row>
    <row r="17" spans="1:13" ht="9" customHeight="1">
      <c r="A17" s="18"/>
      <c r="B17" s="349"/>
      <c r="C17" s="349"/>
      <c r="D17" s="350"/>
      <c r="E17" s="349"/>
      <c r="F17" s="349"/>
      <c r="G17" s="350"/>
      <c r="H17" s="132"/>
      <c r="I17" s="136"/>
      <c r="J17" s="132"/>
      <c r="K17" s="136"/>
      <c r="L17" s="132"/>
      <c r="M17" s="133"/>
    </row>
    <row r="18" spans="1:13" ht="12.75">
      <c r="A18" s="15"/>
      <c r="B18" s="346"/>
      <c r="C18" s="346"/>
      <c r="D18" s="345"/>
      <c r="E18" s="346"/>
      <c r="F18" s="346"/>
      <c r="G18" s="345"/>
      <c r="H18" s="131"/>
      <c r="I18" s="135"/>
      <c r="J18" s="131"/>
      <c r="K18" s="135"/>
      <c r="L18" s="131"/>
      <c r="M18" s="97"/>
    </row>
    <row r="19" spans="1:13" ht="12.75">
      <c r="A19" s="36" t="s">
        <v>15</v>
      </c>
      <c r="B19" s="340">
        <f aca="true" t="shared" si="1" ref="B19:G19">B16+B14+B7</f>
        <v>122.43812499999996</v>
      </c>
      <c r="C19" s="244">
        <f t="shared" si="1"/>
        <v>133.29039999999998</v>
      </c>
      <c r="D19" s="245">
        <f t="shared" si="1"/>
        <v>255.72852499999993</v>
      </c>
      <c r="E19" s="341">
        <f t="shared" si="1"/>
        <v>106.24289999999996</v>
      </c>
      <c r="F19" s="27">
        <f t="shared" si="1"/>
        <v>119.42412499999998</v>
      </c>
      <c r="G19" s="28">
        <f t="shared" si="1"/>
        <v>225.66702499999994</v>
      </c>
      <c r="H19" s="131">
        <f>E19-B19</f>
        <v>-16.195224999999994</v>
      </c>
      <c r="I19" s="135">
        <f>H19/B19%</f>
        <v>-13.22727295930087</v>
      </c>
      <c r="J19" s="131">
        <f>F19-C19</f>
        <v>-13.866275000000002</v>
      </c>
      <c r="K19" s="135">
        <f>F19/C19%-100</f>
        <v>-10.403056034042976</v>
      </c>
      <c r="L19" s="131">
        <f>G19-D19</f>
        <v>-30.061499999999995</v>
      </c>
      <c r="M19" s="97">
        <f>G19/D19%-100</f>
        <v>-11.755239271801997</v>
      </c>
    </row>
    <row r="20" spans="1:13" ht="12.75">
      <c r="A20" s="37"/>
      <c r="B20" s="223"/>
      <c r="C20" s="224"/>
      <c r="D20" s="225"/>
      <c r="E20" s="35"/>
      <c r="F20" s="30"/>
      <c r="G20" s="31"/>
      <c r="H20" s="38"/>
      <c r="I20" s="39"/>
      <c r="J20" s="38"/>
      <c r="K20" s="33"/>
      <c r="L20" s="38"/>
      <c r="M20" s="32"/>
    </row>
    <row r="21" spans="1:13" ht="12.75">
      <c r="A21" s="352"/>
      <c r="B21" s="353"/>
      <c r="C21" s="354"/>
      <c r="D21" s="355"/>
      <c r="E21" s="353"/>
      <c r="F21" s="354"/>
      <c r="G21" s="355"/>
      <c r="H21" s="13" t="s">
        <v>233</v>
      </c>
      <c r="I21" s="13"/>
      <c r="J21" s="13"/>
      <c r="K21" s="13"/>
      <c r="L21" s="13"/>
      <c r="M21" s="14"/>
    </row>
    <row r="22" spans="1:13" ht="12.75">
      <c r="A22" s="241" t="s">
        <v>234</v>
      </c>
      <c r="B22" s="223"/>
      <c r="C22" s="224"/>
      <c r="D22" s="225"/>
      <c r="E22" s="223"/>
      <c r="F22" s="224"/>
      <c r="G22" s="225"/>
      <c r="H22" s="356" t="s">
        <v>2</v>
      </c>
      <c r="I22" s="357"/>
      <c r="J22" s="358" t="s">
        <v>3</v>
      </c>
      <c r="K22" s="359"/>
      <c r="L22" s="358" t="s">
        <v>4</v>
      </c>
      <c r="M22" s="360"/>
    </row>
    <row r="23" spans="1:13" ht="7.5" customHeight="1">
      <c r="A23" s="241"/>
      <c r="B23" s="223"/>
      <c r="C23" s="224"/>
      <c r="D23" s="225"/>
      <c r="E23" s="223"/>
      <c r="F23" s="224"/>
      <c r="G23" s="225"/>
      <c r="H23" s="226"/>
      <c r="I23" s="227"/>
      <c r="J23" s="228"/>
      <c r="K23" s="229"/>
      <c r="L23" s="227"/>
      <c r="M23" s="230"/>
    </row>
    <row r="24" spans="1:13" ht="12.75">
      <c r="A24" s="242" t="s">
        <v>216</v>
      </c>
      <c r="B24" s="231">
        <v>8.19404996475261</v>
      </c>
      <c r="C24" s="342">
        <v>10.21554675088757</v>
      </c>
      <c r="D24" s="232">
        <v>9.11123697323575</v>
      </c>
      <c r="E24" s="231">
        <v>7.5496742630286</v>
      </c>
      <c r="F24" s="231">
        <v>9.045216230783566</v>
      </c>
      <c r="G24" s="232">
        <v>8.217271575087468</v>
      </c>
      <c r="H24" s="226"/>
      <c r="I24" s="561">
        <f>E24-B24</f>
        <v>-0.6443757017240097</v>
      </c>
      <c r="J24" s="228"/>
      <c r="K24" s="563">
        <f>F24-C24</f>
        <v>-1.1703305201040042</v>
      </c>
      <c r="L24" s="227"/>
      <c r="M24" s="565">
        <f>G24-D24</f>
        <v>-0.893965398148282</v>
      </c>
    </row>
    <row r="25" spans="1:13" ht="15" customHeight="1">
      <c r="A25" s="243" t="s">
        <v>205</v>
      </c>
      <c r="B25" s="337">
        <v>10.870922356706266</v>
      </c>
      <c r="C25" s="338">
        <v>14.050040297953982</v>
      </c>
      <c r="D25" s="339">
        <v>12.324423512825298</v>
      </c>
      <c r="E25" s="337">
        <v>9.421704570758799</v>
      </c>
      <c r="F25" s="337">
        <v>12.845777339931148</v>
      </c>
      <c r="G25" s="339">
        <v>10.969006800502026</v>
      </c>
      <c r="H25" s="226"/>
      <c r="I25" s="562">
        <f>E25-B25</f>
        <v>-1.449217785947468</v>
      </c>
      <c r="J25" s="514"/>
      <c r="K25" s="564">
        <f>F25-C25</f>
        <v>-1.2042629580228343</v>
      </c>
      <c r="L25" s="513"/>
      <c r="M25" s="566">
        <f>G25-D25</f>
        <v>-1.3554167123232723</v>
      </c>
    </row>
    <row r="26" spans="1:13" ht="7.5" customHeight="1">
      <c r="A26" s="243"/>
      <c r="B26" s="337"/>
      <c r="C26" s="338"/>
      <c r="D26" s="339"/>
      <c r="E26" s="337"/>
      <c r="F26" s="337"/>
      <c r="G26" s="339"/>
      <c r="H26" s="226"/>
      <c r="I26" s="561"/>
      <c r="J26" s="228"/>
      <c r="K26" s="563"/>
      <c r="L26" s="227"/>
      <c r="M26" s="565"/>
    </row>
    <row r="27" spans="1:13" ht="13.5" customHeight="1">
      <c r="A27" s="242" t="s">
        <v>247</v>
      </c>
      <c r="B27" s="511">
        <v>28.932218</v>
      </c>
      <c r="C27" s="69">
        <v>38.48982</v>
      </c>
      <c r="D27" s="512">
        <v>32.941732</v>
      </c>
      <c r="E27" s="511">
        <v>27.640687</v>
      </c>
      <c r="F27" s="69">
        <v>33.582909</v>
      </c>
      <c r="G27" s="512">
        <v>29.952213</v>
      </c>
      <c r="H27" s="226"/>
      <c r="I27" s="561">
        <f>E27-B27</f>
        <v>-1.291530999999999</v>
      </c>
      <c r="J27" s="228"/>
      <c r="K27" s="563">
        <f>F27-C27</f>
        <v>-4.906911000000001</v>
      </c>
      <c r="L27" s="227"/>
      <c r="M27" s="565">
        <f>G27-D27</f>
        <v>-2.9895190000000014</v>
      </c>
    </row>
    <row r="28" spans="1:13" ht="13.5" customHeight="1">
      <c r="A28" s="242" t="s">
        <v>248</v>
      </c>
      <c r="B28" s="511">
        <v>10.826965</v>
      </c>
      <c r="C28" s="69">
        <v>16.669396</v>
      </c>
      <c r="D28" s="512">
        <v>13.502062</v>
      </c>
      <c r="E28" s="511">
        <v>9.34536</v>
      </c>
      <c r="F28" s="69">
        <v>12.793192</v>
      </c>
      <c r="G28" s="512">
        <v>10.878241</v>
      </c>
      <c r="H28" s="226"/>
      <c r="I28" s="561">
        <f>E28-B28</f>
        <v>-1.481605</v>
      </c>
      <c r="J28" s="228"/>
      <c r="K28" s="563">
        <f>F28-C28</f>
        <v>-3.8762039999999995</v>
      </c>
      <c r="L28" s="227"/>
      <c r="M28" s="565">
        <f>G28-D28</f>
        <v>-2.6238210000000013</v>
      </c>
    </row>
    <row r="29" spans="1:13" ht="13.5" customHeight="1">
      <c r="A29" s="242" t="s">
        <v>249</v>
      </c>
      <c r="B29" s="511">
        <v>5.955562</v>
      </c>
      <c r="C29" s="69">
        <v>6.775953</v>
      </c>
      <c r="D29" s="512">
        <v>6.328983</v>
      </c>
      <c r="E29" s="511">
        <v>5.453252</v>
      </c>
      <c r="F29" s="69">
        <v>6.606601</v>
      </c>
      <c r="G29" s="512">
        <v>5.973472</v>
      </c>
      <c r="H29" s="226"/>
      <c r="I29" s="561">
        <f>E29-B29</f>
        <v>-0.5023099999999996</v>
      </c>
      <c r="J29" s="228"/>
      <c r="K29" s="563">
        <f>F29-C29</f>
        <v>-0.16935199999999995</v>
      </c>
      <c r="L29" s="227"/>
      <c r="M29" s="565">
        <f>G29-D29</f>
        <v>-0.3555109999999999</v>
      </c>
    </row>
    <row r="30" spans="1:13" ht="6" customHeight="1">
      <c r="A30" s="242"/>
      <c r="B30" s="337"/>
      <c r="C30" s="338"/>
      <c r="D30" s="339"/>
      <c r="E30" s="337"/>
      <c r="F30" s="337"/>
      <c r="G30" s="339"/>
      <c r="H30" s="226"/>
      <c r="I30" s="561"/>
      <c r="J30" s="228"/>
      <c r="K30" s="563"/>
      <c r="L30" s="227"/>
      <c r="M30" s="565"/>
    </row>
    <row r="31" spans="1:13" ht="15" customHeight="1">
      <c r="A31" s="242" t="s">
        <v>250</v>
      </c>
      <c r="B31" s="337">
        <v>20.361368</v>
      </c>
      <c r="C31" s="338">
        <v>27.401367</v>
      </c>
      <c r="D31" s="339">
        <v>23.46934</v>
      </c>
      <c r="E31" s="337">
        <v>17.823006</v>
      </c>
      <c r="F31" s="337">
        <v>22.866289</v>
      </c>
      <c r="G31" s="339">
        <v>19.918326</v>
      </c>
      <c r="H31" s="226"/>
      <c r="I31" s="561">
        <f>E31-B31</f>
        <v>-2.5383619999999993</v>
      </c>
      <c r="J31" s="228"/>
      <c r="K31" s="563">
        <f>F31-C31</f>
        <v>-4.535078000000002</v>
      </c>
      <c r="L31" s="227"/>
      <c r="M31" s="565">
        <f>G31-D31</f>
        <v>-3.5510139999999986</v>
      </c>
    </row>
    <row r="32" spans="1:13" ht="9.75" customHeight="1">
      <c r="A32" s="241"/>
      <c r="B32" s="259"/>
      <c r="C32" s="234"/>
      <c r="D32" s="235"/>
      <c r="E32" s="233"/>
      <c r="F32" s="234"/>
      <c r="G32" s="235"/>
      <c r="H32" s="226"/>
      <c r="I32" s="236"/>
      <c r="J32" s="237"/>
      <c r="K32" s="238"/>
      <c r="L32" s="226"/>
      <c r="M32" s="239"/>
    </row>
    <row r="33" spans="1:13" ht="19.5" customHeight="1" thickBot="1">
      <c r="A33" s="42" t="s">
        <v>236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ht="13.5" thickTop="1"/>
    <row r="38" spans="2:7" ht="12.75">
      <c r="B38" s="66"/>
      <c r="C38" s="66"/>
      <c r="D38" s="66"/>
      <c r="E38" s="66"/>
      <c r="F38" s="66"/>
      <c r="G38" s="66"/>
    </row>
  </sheetData>
  <sheetProtection/>
  <mergeCells count="2">
    <mergeCell ref="B3:D4"/>
    <mergeCell ref="E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165" customWidth="1"/>
    <col min="2" max="4" width="5.7109375" style="165" customWidth="1"/>
    <col min="5" max="5" width="6.140625" style="165" customWidth="1"/>
    <col min="6" max="8" width="5.7109375" style="165" customWidth="1"/>
    <col min="9" max="9" width="6.140625" style="165" customWidth="1"/>
    <col min="10" max="12" width="5.7109375" style="165" customWidth="1"/>
    <col min="13" max="13" width="6.140625" style="165" customWidth="1"/>
    <col min="14" max="16384" width="9.140625" style="165" customWidth="1"/>
  </cols>
  <sheetData>
    <row r="1" spans="1:13" ht="18" customHeight="1" thickTop="1">
      <c r="A1" s="162" t="s">
        <v>202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8" customHeight="1">
      <c r="A2" s="166" t="s">
        <v>223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1:13" ht="9.75" customHeight="1">
      <c r="A3" s="538" t="s">
        <v>54</v>
      </c>
      <c r="B3" s="541" t="s">
        <v>4</v>
      </c>
      <c r="C3" s="542"/>
      <c r="D3" s="542"/>
      <c r="E3" s="543"/>
      <c r="F3" s="541" t="s">
        <v>2</v>
      </c>
      <c r="G3" s="542"/>
      <c r="H3" s="542"/>
      <c r="I3" s="543"/>
      <c r="J3" s="541" t="s">
        <v>3</v>
      </c>
      <c r="K3" s="542"/>
      <c r="L3" s="542"/>
      <c r="M3" s="547"/>
    </row>
    <row r="4" spans="1:13" ht="9.75" customHeight="1">
      <c r="A4" s="539"/>
      <c r="B4" s="544"/>
      <c r="C4" s="545"/>
      <c r="D4" s="545"/>
      <c r="E4" s="546"/>
      <c r="F4" s="544"/>
      <c r="G4" s="545"/>
      <c r="H4" s="545"/>
      <c r="I4" s="546"/>
      <c r="J4" s="544"/>
      <c r="K4" s="545"/>
      <c r="L4" s="545"/>
      <c r="M4" s="548"/>
    </row>
    <row r="5" spans="1:13" ht="12.75">
      <c r="A5" s="540"/>
      <c r="B5" s="169" t="s">
        <v>61</v>
      </c>
      <c r="C5" s="169" t="s">
        <v>62</v>
      </c>
      <c r="D5" s="169" t="s">
        <v>63</v>
      </c>
      <c r="E5" s="170" t="s">
        <v>64</v>
      </c>
      <c r="F5" s="169" t="s">
        <v>61</v>
      </c>
      <c r="G5" s="169" t="s">
        <v>62</v>
      </c>
      <c r="H5" s="169" t="s">
        <v>63</v>
      </c>
      <c r="I5" s="170" t="s">
        <v>64</v>
      </c>
      <c r="J5" s="169" t="s">
        <v>61</v>
      </c>
      <c r="K5" s="169" t="s">
        <v>62</v>
      </c>
      <c r="L5" s="169" t="s">
        <v>63</v>
      </c>
      <c r="M5" s="171" t="s">
        <v>64</v>
      </c>
    </row>
    <row r="6" spans="1:13" ht="9" customHeight="1">
      <c r="A6" s="172"/>
      <c r="B6" s="173"/>
      <c r="C6" s="173"/>
      <c r="D6" s="173"/>
      <c r="E6" s="174"/>
      <c r="F6" s="173"/>
      <c r="G6" s="173"/>
      <c r="H6" s="173"/>
      <c r="I6" s="174"/>
      <c r="J6" s="173"/>
      <c r="K6" s="173"/>
      <c r="L6" s="173"/>
      <c r="M6" s="175"/>
    </row>
    <row r="7" spans="1:13" ht="12.75">
      <c r="A7" s="176" t="s">
        <v>217</v>
      </c>
      <c r="B7" s="177">
        <f>SUM(B9:B11)</f>
        <v>167.0895</v>
      </c>
      <c r="C7" s="177">
        <f aca="true" t="shared" si="0" ref="C7:M7">SUM(C9:C11)</f>
        <v>178.2316</v>
      </c>
      <c r="D7" s="177">
        <f t="shared" si="0"/>
        <v>146.09680000000003</v>
      </c>
      <c r="E7" s="178">
        <f t="shared" si="0"/>
        <v>164.52900000000002</v>
      </c>
      <c r="F7" s="177">
        <f t="shared" si="0"/>
        <v>83.0745</v>
      </c>
      <c r="G7" s="177">
        <f t="shared" si="0"/>
        <v>86.2652</v>
      </c>
      <c r="H7" s="177">
        <f t="shared" si="0"/>
        <v>78.732</v>
      </c>
      <c r="I7" s="178">
        <f t="shared" si="0"/>
        <v>85.56540000000003</v>
      </c>
      <c r="J7" s="177">
        <f t="shared" si="0"/>
        <v>84.015</v>
      </c>
      <c r="K7" s="177">
        <f t="shared" si="0"/>
        <v>91.9664</v>
      </c>
      <c r="L7" s="177">
        <f t="shared" si="0"/>
        <v>67.3648</v>
      </c>
      <c r="M7" s="179">
        <f t="shared" si="0"/>
        <v>78.96360000000001</v>
      </c>
    </row>
    <row r="8" spans="1:13" ht="12.75">
      <c r="A8" s="180" t="s">
        <v>7</v>
      </c>
      <c r="B8" s="181"/>
      <c r="C8" s="181"/>
      <c r="D8" s="181"/>
      <c r="E8" s="182"/>
      <c r="F8" s="181"/>
      <c r="G8" s="181"/>
      <c r="H8" s="181"/>
      <c r="I8" s="182"/>
      <c r="J8" s="181"/>
      <c r="K8" s="181"/>
      <c r="L8" s="181"/>
      <c r="M8" s="183"/>
    </row>
    <row r="9" spans="1:13" ht="12.75">
      <c r="A9" s="184" t="s">
        <v>214</v>
      </c>
      <c r="B9" s="181">
        <f aca="true" t="shared" si="1" ref="B9:E11">F9+J9</f>
        <v>104.19640000000001</v>
      </c>
      <c r="C9" s="181">
        <f t="shared" si="1"/>
        <v>113.48599999999999</v>
      </c>
      <c r="D9" s="181">
        <f t="shared" si="1"/>
        <v>79.65390000000002</v>
      </c>
      <c r="E9" s="182">
        <f t="shared" si="1"/>
        <v>90.57420000000002</v>
      </c>
      <c r="F9" s="361">
        <v>58.71</v>
      </c>
      <c r="G9" s="361">
        <v>57.7578</v>
      </c>
      <c r="H9" s="361">
        <v>44.875800000000005</v>
      </c>
      <c r="I9" s="362">
        <v>51.64890000000002</v>
      </c>
      <c r="J9" s="361">
        <v>45.48640000000001</v>
      </c>
      <c r="K9" s="361">
        <v>55.728199999999994</v>
      </c>
      <c r="L9" s="361">
        <v>34.77810000000001</v>
      </c>
      <c r="M9" s="363">
        <v>38.9253</v>
      </c>
    </row>
    <row r="10" spans="1:13" ht="12.75">
      <c r="A10" s="184" t="s">
        <v>215</v>
      </c>
      <c r="B10" s="181">
        <f t="shared" si="1"/>
        <v>29.937199999999997</v>
      </c>
      <c r="C10" s="181">
        <f t="shared" si="1"/>
        <v>28.475</v>
      </c>
      <c r="D10" s="181">
        <f t="shared" si="1"/>
        <v>30.8403</v>
      </c>
      <c r="E10" s="182">
        <f t="shared" si="1"/>
        <v>34.37490000000001</v>
      </c>
      <c r="F10" s="361">
        <v>9.0922</v>
      </c>
      <c r="G10" s="361">
        <v>11.277800000000001</v>
      </c>
      <c r="H10" s="361">
        <v>14.020199999999999</v>
      </c>
      <c r="I10" s="362">
        <v>13.768300000000002</v>
      </c>
      <c r="J10" s="361">
        <v>20.844999999999995</v>
      </c>
      <c r="K10" s="361">
        <v>17.1972</v>
      </c>
      <c r="L10" s="361">
        <v>16.8201</v>
      </c>
      <c r="M10" s="363">
        <v>20.606600000000007</v>
      </c>
    </row>
    <row r="11" spans="1:13" ht="12.75">
      <c r="A11" s="184" t="s">
        <v>11</v>
      </c>
      <c r="B11" s="181">
        <f t="shared" si="1"/>
        <v>32.9559</v>
      </c>
      <c r="C11" s="181">
        <f t="shared" si="1"/>
        <v>36.270599999999995</v>
      </c>
      <c r="D11" s="181">
        <f t="shared" si="1"/>
        <v>35.602599999999995</v>
      </c>
      <c r="E11" s="182">
        <f t="shared" si="1"/>
        <v>39.579899999999995</v>
      </c>
      <c r="F11" s="361">
        <v>15.272300000000003</v>
      </c>
      <c r="G11" s="361">
        <v>17.229599999999994</v>
      </c>
      <c r="H11" s="361">
        <v>19.836</v>
      </c>
      <c r="I11" s="362">
        <v>20.1482</v>
      </c>
      <c r="J11" s="361">
        <v>17.6836</v>
      </c>
      <c r="K11" s="361">
        <v>19.041</v>
      </c>
      <c r="L11" s="361">
        <v>15.766599999999999</v>
      </c>
      <c r="M11" s="363">
        <v>19.4317</v>
      </c>
    </row>
    <row r="12" spans="1:13" ht="12.75">
      <c r="A12" s="185"/>
      <c r="B12" s="186"/>
      <c r="C12" s="187"/>
      <c r="D12" s="187"/>
      <c r="E12" s="188"/>
      <c r="F12" s="364"/>
      <c r="G12" s="364"/>
      <c r="H12" s="364"/>
      <c r="I12" s="365"/>
      <c r="J12" s="364"/>
      <c r="K12" s="364"/>
      <c r="L12" s="364"/>
      <c r="M12" s="366"/>
    </row>
    <row r="13" spans="1:13" ht="9" customHeight="1">
      <c r="A13" s="184"/>
      <c r="B13" s="189"/>
      <c r="C13" s="190"/>
      <c r="D13" s="190"/>
      <c r="E13" s="191"/>
      <c r="F13" s="367"/>
      <c r="G13" s="367"/>
      <c r="H13" s="367"/>
      <c r="I13" s="368"/>
      <c r="J13" s="367"/>
      <c r="K13" s="367"/>
      <c r="L13" s="367"/>
      <c r="M13" s="369"/>
    </row>
    <row r="14" spans="1:13" ht="12.75">
      <c r="A14" s="192" t="s">
        <v>12</v>
      </c>
      <c r="B14" s="200">
        <f>F14+J14</f>
        <v>46.86609999999999</v>
      </c>
      <c r="C14" s="200">
        <f>G14+K14</f>
        <v>46.8866</v>
      </c>
      <c r="D14" s="200">
        <f>H14+L14</f>
        <v>65.8946</v>
      </c>
      <c r="E14" s="201">
        <f>I14+M14</f>
        <v>45.18940000000001</v>
      </c>
      <c r="F14" s="361">
        <v>17.732599999999994</v>
      </c>
      <c r="G14" s="361">
        <v>22.936500000000002</v>
      </c>
      <c r="H14" s="361">
        <v>28.5685</v>
      </c>
      <c r="I14" s="362">
        <v>15.930900000000001</v>
      </c>
      <c r="J14" s="361">
        <v>29.133499999999998</v>
      </c>
      <c r="K14" s="361">
        <v>23.950100000000003</v>
      </c>
      <c r="L14" s="361">
        <v>37.326100000000004</v>
      </c>
      <c r="M14" s="363">
        <v>29.258500000000012</v>
      </c>
    </row>
    <row r="15" spans="1:13" ht="16.5" customHeight="1">
      <c r="A15" s="192" t="s">
        <v>13</v>
      </c>
      <c r="F15" s="370"/>
      <c r="G15" s="371"/>
      <c r="H15" s="371"/>
      <c r="I15" s="372"/>
      <c r="J15" s="373"/>
      <c r="K15" s="371"/>
      <c r="L15" s="371"/>
      <c r="M15" s="374"/>
    </row>
    <row r="16" spans="1:13" ht="12.75">
      <c r="A16" s="192" t="s">
        <v>14</v>
      </c>
      <c r="B16" s="206">
        <f>F16+J16</f>
        <v>9.6738</v>
      </c>
      <c r="C16" s="208">
        <f>G16+K16</f>
        <v>9.4801</v>
      </c>
      <c r="D16" s="208">
        <f>H16+L16</f>
        <v>12.0616</v>
      </c>
      <c r="E16" s="210">
        <f>I16+M16</f>
        <v>10.669</v>
      </c>
      <c r="F16" s="370">
        <v>2.6130999999999998</v>
      </c>
      <c r="G16" s="371">
        <v>1.3858</v>
      </c>
      <c r="H16" s="371">
        <v>1.0617</v>
      </c>
      <c r="I16" s="372">
        <v>1.1054000000000002</v>
      </c>
      <c r="J16" s="373">
        <v>7.060700000000001</v>
      </c>
      <c r="K16" s="371">
        <v>8.0943</v>
      </c>
      <c r="L16" s="371">
        <v>10.9999</v>
      </c>
      <c r="M16" s="374">
        <v>9.563600000000001</v>
      </c>
    </row>
    <row r="17" spans="1:13" ht="12.75">
      <c r="A17" s="185"/>
      <c r="B17" s="207"/>
      <c r="C17" s="209"/>
      <c r="D17" s="209"/>
      <c r="E17" s="211"/>
      <c r="F17" s="204"/>
      <c r="G17" s="202"/>
      <c r="H17" s="202"/>
      <c r="I17" s="203"/>
      <c r="J17" s="204"/>
      <c r="K17" s="202"/>
      <c r="L17" s="202"/>
      <c r="M17" s="205"/>
    </row>
    <row r="18" spans="1:13" ht="9" customHeight="1">
      <c r="A18" s="184"/>
      <c r="B18" s="181"/>
      <c r="C18" s="181"/>
      <c r="D18" s="181"/>
      <c r="E18" s="182"/>
      <c r="F18" s="181"/>
      <c r="G18" s="181"/>
      <c r="H18" s="181"/>
      <c r="I18" s="182"/>
      <c r="J18" s="181"/>
      <c r="K18" s="181"/>
      <c r="L18" s="181"/>
      <c r="M18" s="183"/>
    </row>
    <row r="19" spans="1:13" ht="12.75">
      <c r="A19" s="193" t="s">
        <v>15</v>
      </c>
      <c r="B19" s="177">
        <f>F19+J19</f>
        <v>223.62939999999998</v>
      </c>
      <c r="C19" s="177">
        <f>G19+K19</f>
        <v>234.5983</v>
      </c>
      <c r="D19" s="177">
        <f>H19+L19</f>
        <v>224.053</v>
      </c>
      <c r="E19" s="178">
        <f>I19+M19</f>
        <v>220.38740000000004</v>
      </c>
      <c r="F19" s="177">
        <f>F16+F14+F7</f>
        <v>103.4202</v>
      </c>
      <c r="G19" s="177">
        <f aca="true" t="shared" si="2" ref="G19:M19">G16+G14+G7</f>
        <v>110.58749999999999</v>
      </c>
      <c r="H19" s="177">
        <f t="shared" si="2"/>
        <v>108.3622</v>
      </c>
      <c r="I19" s="178">
        <f t="shared" si="2"/>
        <v>102.60170000000002</v>
      </c>
      <c r="J19" s="177">
        <f t="shared" si="2"/>
        <v>120.2092</v>
      </c>
      <c r="K19" s="177">
        <f t="shared" si="2"/>
        <v>124.01079999999999</v>
      </c>
      <c r="L19" s="177">
        <f t="shared" si="2"/>
        <v>115.69080000000001</v>
      </c>
      <c r="M19" s="179">
        <f t="shared" si="2"/>
        <v>117.78570000000002</v>
      </c>
    </row>
    <row r="20" spans="1:13" ht="12.75">
      <c r="A20" s="194"/>
      <c r="B20" s="195"/>
      <c r="C20" s="195"/>
      <c r="D20" s="195"/>
      <c r="E20" s="196"/>
      <c r="F20" s="195"/>
      <c r="G20" s="195"/>
      <c r="H20" s="195"/>
      <c r="I20" s="196"/>
      <c r="J20" s="195"/>
      <c r="K20" s="195"/>
      <c r="L20" s="195"/>
      <c r="M20" s="197"/>
    </row>
    <row r="21" spans="1:13" ht="19.5" customHeight="1" thickBot="1">
      <c r="A21" s="42" t="s">
        <v>236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</row>
    <row r="22" ht="14.25" thickBot="1" thickTop="1"/>
    <row r="23" spans="1:13" ht="18" customHeight="1" thickTop="1">
      <c r="A23" s="285" t="s">
        <v>202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</row>
    <row r="24" spans="1:13" ht="18" customHeight="1">
      <c r="A24" s="288" t="s">
        <v>235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90"/>
    </row>
    <row r="25" spans="1:13" ht="9.75" customHeight="1">
      <c r="A25" s="527" t="s">
        <v>54</v>
      </c>
      <c r="B25" s="530" t="s">
        <v>4</v>
      </c>
      <c r="C25" s="531"/>
      <c r="D25" s="531"/>
      <c r="E25" s="532"/>
      <c r="F25" s="530" t="s">
        <v>2</v>
      </c>
      <c r="G25" s="531"/>
      <c r="H25" s="531"/>
      <c r="I25" s="532"/>
      <c r="J25" s="530" t="s">
        <v>3</v>
      </c>
      <c r="K25" s="531"/>
      <c r="L25" s="531"/>
      <c r="M25" s="536"/>
    </row>
    <row r="26" spans="1:13" ht="9.75" customHeight="1">
      <c r="A26" s="528"/>
      <c r="B26" s="533"/>
      <c r="C26" s="534"/>
      <c r="D26" s="534"/>
      <c r="E26" s="535"/>
      <c r="F26" s="533"/>
      <c r="G26" s="534"/>
      <c r="H26" s="534"/>
      <c r="I26" s="535"/>
      <c r="J26" s="533"/>
      <c r="K26" s="534"/>
      <c r="L26" s="534"/>
      <c r="M26" s="537"/>
    </row>
    <row r="27" spans="1:13" ht="12.75">
      <c r="A27" s="529"/>
      <c r="B27" s="291" t="s">
        <v>61</v>
      </c>
      <c r="C27" s="291" t="s">
        <v>62</v>
      </c>
      <c r="D27" s="291" t="s">
        <v>63</v>
      </c>
      <c r="E27" s="292" t="s">
        <v>64</v>
      </c>
      <c r="F27" s="291" t="s">
        <v>61</v>
      </c>
      <c r="G27" s="291" t="s">
        <v>62</v>
      </c>
      <c r="H27" s="291" t="s">
        <v>63</v>
      </c>
      <c r="I27" s="292" t="s">
        <v>64</v>
      </c>
      <c r="J27" s="291" t="s">
        <v>61</v>
      </c>
      <c r="K27" s="291" t="s">
        <v>62</v>
      </c>
      <c r="L27" s="291" t="s">
        <v>63</v>
      </c>
      <c r="M27" s="293" t="s">
        <v>64</v>
      </c>
    </row>
    <row r="28" spans="1:13" ht="9" customHeight="1">
      <c r="A28" s="294"/>
      <c r="B28" s="295"/>
      <c r="C28" s="295"/>
      <c r="D28" s="295"/>
      <c r="E28" s="296"/>
      <c r="F28" s="295"/>
      <c r="G28" s="295"/>
      <c r="H28" s="295"/>
      <c r="I28" s="296"/>
      <c r="J28" s="295"/>
      <c r="K28" s="295"/>
      <c r="L28" s="295"/>
      <c r="M28" s="297"/>
    </row>
    <row r="29" spans="1:13" ht="12.75">
      <c r="A29" s="298" t="s">
        <v>10</v>
      </c>
      <c r="B29" s="299">
        <v>-37.52719999999998</v>
      </c>
      <c r="C29" s="299">
        <v>3.9112999999999545</v>
      </c>
      <c r="D29" s="299">
        <v>-21.718899999999977</v>
      </c>
      <c r="E29" s="300">
        <v>-18.206599999999952</v>
      </c>
      <c r="F29" s="375">
        <v>-18.854799999999983</v>
      </c>
      <c r="G29" s="375">
        <v>-5.079100000000011</v>
      </c>
      <c r="H29" s="375">
        <v>-0.9819999999999709</v>
      </c>
      <c r="I29" s="376">
        <v>0.1617000000000246</v>
      </c>
      <c r="J29" s="375">
        <v>-18.672399999999996</v>
      </c>
      <c r="K29" s="375">
        <v>8.990399999999966</v>
      </c>
      <c r="L29" s="375">
        <v>-20.736900000000006</v>
      </c>
      <c r="M29" s="376">
        <v>-18.368299999999977</v>
      </c>
    </row>
    <row r="30" spans="1:13" ht="12.75">
      <c r="A30" s="301" t="s">
        <v>7</v>
      </c>
      <c r="B30" s="302"/>
      <c r="C30" s="302"/>
      <c r="D30" s="302"/>
      <c r="E30" s="303"/>
      <c r="F30" s="377"/>
      <c r="G30" s="377"/>
      <c r="H30" s="377"/>
      <c r="I30" s="378"/>
      <c r="J30" s="377"/>
      <c r="K30" s="377"/>
      <c r="L30" s="377"/>
      <c r="M30" s="379"/>
    </row>
    <row r="31" spans="1:13" ht="12.75">
      <c r="A31" s="304" t="s">
        <v>214</v>
      </c>
      <c r="B31" s="302">
        <v>-14.776799999999973</v>
      </c>
      <c r="C31" s="302">
        <v>13.234099999999962</v>
      </c>
      <c r="D31" s="302">
        <v>-22.567099999999975</v>
      </c>
      <c r="E31" s="303">
        <v>-14.380399999999987</v>
      </c>
      <c r="F31" s="377">
        <v>-10.295099999999984</v>
      </c>
      <c r="G31" s="377">
        <v>0.7756999999999934</v>
      </c>
      <c r="H31" s="377">
        <v>-13.08779999999998</v>
      </c>
      <c r="I31" s="378">
        <v>-5.661799999999985</v>
      </c>
      <c r="J31" s="377">
        <v>-4.481699999999989</v>
      </c>
      <c r="K31" s="377">
        <v>12.458399999999969</v>
      </c>
      <c r="L31" s="377">
        <v>-9.479299999999995</v>
      </c>
      <c r="M31" s="379">
        <v>-8.718600000000002</v>
      </c>
    </row>
    <row r="32" spans="1:13" ht="12.75">
      <c r="A32" s="304" t="s">
        <v>215</v>
      </c>
      <c r="B32" s="302">
        <v>-9.938699999999999</v>
      </c>
      <c r="C32" s="302">
        <v>-4.288299999999998</v>
      </c>
      <c r="D32" s="302">
        <v>-1.9518000000000022</v>
      </c>
      <c r="E32" s="303">
        <v>-0.021899999999984487</v>
      </c>
      <c r="F32" s="377">
        <v>-3.833999999999998</v>
      </c>
      <c r="G32" s="377">
        <v>-3.0760999999999985</v>
      </c>
      <c r="H32" s="377">
        <v>4.3184000000000005</v>
      </c>
      <c r="I32" s="378">
        <v>2.136600000000005</v>
      </c>
      <c r="J32" s="377">
        <v>-6.104700000000001</v>
      </c>
      <c r="K32" s="377">
        <v>-1.2121999999999993</v>
      </c>
      <c r="L32" s="377">
        <v>-6.270200000000003</v>
      </c>
      <c r="M32" s="379">
        <v>-2.1584999999999894</v>
      </c>
    </row>
    <row r="33" spans="1:13" ht="12.75">
      <c r="A33" s="304" t="s">
        <v>11</v>
      </c>
      <c r="B33" s="302">
        <v>-12.811700000000007</v>
      </c>
      <c r="C33" s="302">
        <v>-5.034500000000008</v>
      </c>
      <c r="D33" s="302">
        <v>2.7999999999999936</v>
      </c>
      <c r="E33" s="303">
        <v>-3.804300000000005</v>
      </c>
      <c r="F33" s="377">
        <v>-4.725700000000005</v>
      </c>
      <c r="G33" s="377">
        <v>-2.778700000000004</v>
      </c>
      <c r="H33" s="377">
        <v>7.7874</v>
      </c>
      <c r="I33" s="378">
        <v>3.6869000000000014</v>
      </c>
      <c r="J33" s="377">
        <v>-8.086000000000002</v>
      </c>
      <c r="K33" s="377">
        <v>-2.2558000000000042</v>
      </c>
      <c r="L33" s="377">
        <v>-4.987400000000006</v>
      </c>
      <c r="M33" s="379">
        <v>-7.491200000000006</v>
      </c>
    </row>
    <row r="34" spans="1:13" ht="12.75">
      <c r="A34" s="305"/>
      <c r="B34" s="306"/>
      <c r="C34" s="307"/>
      <c r="D34" s="307"/>
      <c r="E34" s="308"/>
      <c r="F34" s="380"/>
      <c r="G34" s="380"/>
      <c r="H34" s="380"/>
      <c r="I34" s="381"/>
      <c r="J34" s="380"/>
      <c r="K34" s="380"/>
      <c r="L34" s="380"/>
      <c r="M34" s="382"/>
    </row>
    <row r="35" spans="1:13" ht="9" customHeight="1">
      <c r="A35" s="304"/>
      <c r="B35" s="309"/>
      <c r="C35" s="310"/>
      <c r="D35" s="310"/>
      <c r="E35" s="311"/>
      <c r="F35" s="383"/>
      <c r="G35" s="383"/>
      <c r="H35" s="383"/>
      <c r="I35" s="384"/>
      <c r="J35" s="383"/>
      <c r="K35" s="383"/>
      <c r="L35" s="383"/>
      <c r="M35" s="385"/>
    </row>
    <row r="36" spans="1:13" ht="12.75">
      <c r="A36" s="312" t="s">
        <v>12</v>
      </c>
      <c r="B36" s="313">
        <v>-12.025500000000012</v>
      </c>
      <c r="C36" s="313">
        <v>-11.919200000000004</v>
      </c>
      <c r="D36" s="313">
        <v>-5.247899999999987</v>
      </c>
      <c r="E36" s="314">
        <v>-10.772599999999997</v>
      </c>
      <c r="F36" s="386">
        <v>-9.976000000000003</v>
      </c>
      <c r="G36" s="386">
        <v>-7.760399999999997</v>
      </c>
      <c r="H36" s="386">
        <v>-7.506</v>
      </c>
      <c r="I36" s="387">
        <v>-5.271000000000001</v>
      </c>
      <c r="J36" s="386">
        <v>-2.049500000000009</v>
      </c>
      <c r="K36" s="386">
        <v>-4.1588000000000065</v>
      </c>
      <c r="L36" s="386">
        <v>2.258100000000013</v>
      </c>
      <c r="M36" s="388">
        <v>-5.501599999999996</v>
      </c>
    </row>
    <row r="37" spans="1:13" ht="19.5" customHeight="1">
      <c r="A37" s="312" t="s">
        <v>13</v>
      </c>
      <c r="F37" s="389"/>
      <c r="G37" s="390"/>
      <c r="H37" s="390"/>
      <c r="I37" s="391"/>
      <c r="J37" s="392"/>
      <c r="K37" s="392"/>
      <c r="L37" s="392"/>
      <c r="M37" s="393"/>
    </row>
    <row r="38" spans="1:13" ht="12.75">
      <c r="A38" s="312" t="s">
        <v>14</v>
      </c>
      <c r="B38" s="331">
        <v>-1.690599999999998</v>
      </c>
      <c r="C38" s="332">
        <v>2.246200000000001</v>
      </c>
      <c r="D38" s="332">
        <v>-3.2805000000000017</v>
      </c>
      <c r="E38" s="333">
        <v>5.498800000000001</v>
      </c>
      <c r="F38" s="389">
        <v>-0.34890000000000043</v>
      </c>
      <c r="G38" s="390">
        <v>-1.0597999999999999</v>
      </c>
      <c r="H38" s="390">
        <v>-3.860899999999999</v>
      </c>
      <c r="I38" s="391">
        <v>-4.243699999999999</v>
      </c>
      <c r="J38" s="389">
        <v>-1.690599999999998</v>
      </c>
      <c r="K38" s="390">
        <v>2.246200000000001</v>
      </c>
      <c r="L38" s="390">
        <v>-3.2805000000000017</v>
      </c>
      <c r="M38" s="394">
        <v>5.498800000000001</v>
      </c>
    </row>
    <row r="39" spans="1:13" ht="12.75">
      <c r="A39" s="305"/>
      <c r="B39" s="334"/>
      <c r="C39" s="335"/>
      <c r="D39" s="335"/>
      <c r="E39" s="336"/>
      <c r="F39" s="395"/>
      <c r="G39" s="396"/>
      <c r="H39" s="396"/>
      <c r="I39" s="397"/>
      <c r="J39" s="395"/>
      <c r="K39" s="396"/>
      <c r="L39" s="396"/>
      <c r="M39" s="398"/>
    </row>
    <row r="40" spans="1:13" ht="9" customHeight="1">
      <c r="A40" s="304"/>
      <c r="B40" s="313"/>
      <c r="C40" s="313"/>
      <c r="D40" s="313"/>
      <c r="E40" s="314"/>
      <c r="F40" s="313"/>
      <c r="G40" s="313"/>
      <c r="H40" s="313"/>
      <c r="I40" s="314"/>
      <c r="J40" s="313"/>
      <c r="K40" s="313"/>
      <c r="L40" s="313"/>
      <c r="M40" s="315"/>
    </row>
    <row r="41" spans="1:13" ht="12.75">
      <c r="A41" s="316" t="s">
        <v>15</v>
      </c>
      <c r="B41" s="268">
        <v>-51.59219999999999</v>
      </c>
      <c r="C41" s="268">
        <v>-6.821500000000047</v>
      </c>
      <c r="D41" s="268">
        <v>-34.10819999999997</v>
      </c>
      <c r="E41" s="317">
        <v>-27.724099999999943</v>
      </c>
      <c r="F41" s="268">
        <v>-29.179699999999986</v>
      </c>
      <c r="G41" s="268">
        <v>-13.899300000000007</v>
      </c>
      <c r="H41" s="268">
        <v>-12.34889999999997</v>
      </c>
      <c r="I41" s="317">
        <v>-9.352999999999975</v>
      </c>
      <c r="J41" s="268">
        <v>-22.4125</v>
      </c>
      <c r="K41" s="268">
        <v>7.07779999999996</v>
      </c>
      <c r="L41" s="268">
        <v>-21.759299999999996</v>
      </c>
      <c r="M41" s="272">
        <v>-18.37109999999997</v>
      </c>
    </row>
    <row r="42" spans="1:13" ht="12.75">
      <c r="A42" s="318"/>
      <c r="B42" s="319"/>
      <c r="C42" s="319"/>
      <c r="D42" s="319"/>
      <c r="E42" s="320"/>
      <c r="F42" s="319"/>
      <c r="G42" s="319"/>
      <c r="H42" s="319"/>
      <c r="I42" s="320"/>
      <c r="J42" s="319"/>
      <c r="K42" s="319"/>
      <c r="L42" s="319"/>
      <c r="M42" s="321"/>
    </row>
    <row r="43" spans="1:13" ht="19.5" customHeight="1" thickBot="1">
      <c r="A43" s="42" t="s">
        <v>236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3"/>
    </row>
    <row r="44" ht="13.5" thickTop="1"/>
  </sheetData>
  <sheetProtection/>
  <mergeCells count="8">
    <mergeCell ref="A25:A27"/>
    <mergeCell ref="B25:E26"/>
    <mergeCell ref="F25:I26"/>
    <mergeCell ref="J25:M26"/>
    <mergeCell ref="A3:A5"/>
    <mergeCell ref="B3:E4"/>
    <mergeCell ref="F3:I4"/>
    <mergeCell ref="J3:M4"/>
  </mergeCells>
  <printOptions horizontalCentered="1" verticalCentered="1"/>
  <pageMargins left="0.6692913385826772" right="0.6692913385826772" top="0.7874015748031497" bottom="0.787401574803149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7.7109375" style="0" customWidth="1"/>
    <col min="3" max="4" width="8.7109375" style="0" customWidth="1"/>
    <col min="5" max="5" width="3.8515625" style="0" customWidth="1"/>
    <col min="6" max="6" width="27.8515625" style="0" customWidth="1"/>
    <col min="7" max="7" width="7.7109375" style="0" customWidth="1"/>
    <col min="8" max="9" width="8.7109375" style="0" customWidth="1"/>
    <col min="10" max="10" width="3.7109375" style="0" customWidth="1"/>
    <col min="11" max="11" width="27.8515625" style="0" customWidth="1"/>
    <col min="12" max="12" width="7.7109375" style="0" customWidth="1"/>
    <col min="13" max="14" width="8.7109375" style="0" customWidth="1"/>
    <col min="15" max="15" width="3.8515625" style="0" customWidth="1"/>
    <col min="16" max="16" width="27.8515625" style="0" customWidth="1"/>
    <col min="17" max="17" width="7.7109375" style="0" customWidth="1"/>
    <col min="18" max="19" width="8.7109375" style="0" customWidth="1"/>
  </cols>
  <sheetData>
    <row r="1" spans="1:19" ht="19.5" customHeight="1" thickTop="1">
      <c r="A1" s="108" t="s">
        <v>241</v>
      </c>
      <c r="B1" s="2"/>
      <c r="C1" s="2"/>
      <c r="D1" s="3"/>
      <c r="F1" s="108" t="s">
        <v>241</v>
      </c>
      <c r="G1" s="2"/>
      <c r="H1" s="2"/>
      <c r="I1" s="3"/>
      <c r="K1" s="108" t="s">
        <v>242</v>
      </c>
      <c r="L1" s="2"/>
      <c r="M1" s="2"/>
      <c r="N1" s="3"/>
      <c r="P1" s="108" t="s">
        <v>242</v>
      </c>
      <c r="Q1" s="2"/>
      <c r="R1" s="2"/>
      <c r="S1" s="3"/>
    </row>
    <row r="2" spans="1:19" ht="12.75">
      <c r="A2" s="4" t="s">
        <v>103</v>
      </c>
      <c r="B2" s="5"/>
      <c r="C2" s="5"/>
      <c r="D2" s="6"/>
      <c r="F2" s="4" t="s">
        <v>103</v>
      </c>
      <c r="G2" s="5"/>
      <c r="H2" s="5"/>
      <c r="I2" s="6"/>
      <c r="K2" s="4" t="s">
        <v>103</v>
      </c>
      <c r="L2" s="5"/>
      <c r="M2" s="5"/>
      <c r="N2" s="6"/>
      <c r="P2" s="4" t="s">
        <v>103</v>
      </c>
      <c r="Q2" s="5"/>
      <c r="R2" s="5"/>
      <c r="S2" s="6"/>
    </row>
    <row r="3" spans="1:19" ht="19.5" customHeight="1">
      <c r="A3" s="4" t="s">
        <v>87</v>
      </c>
      <c r="B3" s="5"/>
      <c r="C3" s="5"/>
      <c r="D3" s="6"/>
      <c r="F3" s="4" t="s">
        <v>88</v>
      </c>
      <c r="G3" s="5"/>
      <c r="H3" s="5"/>
      <c r="I3" s="6"/>
      <c r="K3" s="4" t="s">
        <v>87</v>
      </c>
      <c r="L3" s="5"/>
      <c r="M3" s="5"/>
      <c r="N3" s="6"/>
      <c r="P3" s="4" t="s">
        <v>88</v>
      </c>
      <c r="Q3" s="5"/>
      <c r="R3" s="5"/>
      <c r="S3" s="6"/>
    </row>
    <row r="4" spans="1:19" ht="12.75">
      <c r="A4" s="63"/>
      <c r="B4" s="7" t="s">
        <v>66</v>
      </c>
      <c r="C4" s="7" t="s">
        <v>67</v>
      </c>
      <c r="D4" s="61" t="s">
        <v>68</v>
      </c>
      <c r="F4" s="63"/>
      <c r="G4" s="7" t="s">
        <v>66</v>
      </c>
      <c r="H4" s="7" t="s">
        <v>67</v>
      </c>
      <c r="I4" s="61" t="s">
        <v>68</v>
      </c>
      <c r="K4" s="63"/>
      <c r="L4" s="7" t="s">
        <v>66</v>
      </c>
      <c r="M4" s="7" t="s">
        <v>67</v>
      </c>
      <c r="N4" s="61" t="s">
        <v>68</v>
      </c>
      <c r="P4" s="63"/>
      <c r="Q4" s="7" t="s">
        <v>66</v>
      </c>
      <c r="R4" s="7" t="s">
        <v>67</v>
      </c>
      <c r="S4" s="61" t="s">
        <v>68</v>
      </c>
    </row>
    <row r="5" spans="1:19" ht="12.75">
      <c r="A5" s="15"/>
      <c r="B5" s="22"/>
      <c r="C5" s="22"/>
      <c r="D5" s="25"/>
      <c r="F5" s="15"/>
      <c r="G5" s="22"/>
      <c r="H5" s="22"/>
      <c r="I5" s="25"/>
      <c r="K5" s="15"/>
      <c r="L5" s="22"/>
      <c r="M5" s="22"/>
      <c r="N5" s="25"/>
      <c r="P5" s="15"/>
      <c r="Q5" s="22"/>
      <c r="R5" s="22"/>
      <c r="S5" s="25"/>
    </row>
    <row r="6" spans="1:19" ht="12.75">
      <c r="A6" s="64" t="s">
        <v>69</v>
      </c>
      <c r="B6" s="27">
        <f>+B8+B9+B10</f>
        <v>83.40927499999998</v>
      </c>
      <c r="C6" s="27">
        <f>+C8+C9+C10</f>
        <v>80.57744999999996</v>
      </c>
      <c r="D6" s="65">
        <f>+C6+B6</f>
        <v>163.98672499999992</v>
      </c>
      <c r="E6" s="66"/>
      <c r="F6" s="64" t="s">
        <v>69</v>
      </c>
      <c r="G6" s="399">
        <f>+B6/D6%</f>
        <v>50.863431171029255</v>
      </c>
      <c r="H6" s="399">
        <f>+C6/D6%</f>
        <v>49.13656882897076</v>
      </c>
      <c r="I6" s="400">
        <f>+H6+G6</f>
        <v>100.00000000000001</v>
      </c>
      <c r="K6" s="64" t="s">
        <v>69</v>
      </c>
      <c r="L6" s="27">
        <f>+L8+L9+L10</f>
        <v>89.597825</v>
      </c>
      <c r="M6" s="27">
        <f>+M8+M9+M10</f>
        <v>92.77425000000001</v>
      </c>
      <c r="N6" s="65">
        <f>+M6+L6</f>
        <v>182.372075</v>
      </c>
      <c r="O6" s="66"/>
      <c r="P6" s="64" t="s">
        <v>69</v>
      </c>
      <c r="Q6" s="399">
        <f>+L6/N6%</f>
        <v>49.129136135562426</v>
      </c>
      <c r="R6" s="399">
        <f>+M6/N6%</f>
        <v>50.87086386443759</v>
      </c>
      <c r="S6" s="400">
        <f>+R6+Q6</f>
        <v>100.00000000000001</v>
      </c>
    </row>
    <row r="7" spans="1:19" ht="12.75">
      <c r="A7" s="29" t="s">
        <v>7</v>
      </c>
      <c r="B7" s="27"/>
      <c r="C7" s="27"/>
      <c r="D7" s="65"/>
      <c r="E7" s="66"/>
      <c r="F7" s="29" t="s">
        <v>7</v>
      </c>
      <c r="G7" s="67"/>
      <c r="H7" s="67"/>
      <c r="I7" s="10"/>
      <c r="K7" s="29" t="s">
        <v>7</v>
      </c>
      <c r="L7" s="27"/>
      <c r="M7" s="27"/>
      <c r="N7" s="65"/>
      <c r="O7" s="66"/>
      <c r="P7" s="29" t="s">
        <v>7</v>
      </c>
      <c r="Q7" s="67"/>
      <c r="R7" s="67"/>
      <c r="S7" s="10"/>
    </row>
    <row r="8" spans="1:19" ht="18" customHeight="1">
      <c r="A8" s="15" t="s">
        <v>218</v>
      </c>
      <c r="B8" s="346">
        <v>53.24812499999998</v>
      </c>
      <c r="C8" s="346">
        <v>43.72949999999997</v>
      </c>
      <c r="D8" s="68">
        <f>+C8+B8</f>
        <v>96.97762499999996</v>
      </c>
      <c r="E8" s="66"/>
      <c r="F8" s="15" t="s">
        <v>218</v>
      </c>
      <c r="G8" s="401">
        <f>B8/B6%</f>
        <v>63.83957299712771</v>
      </c>
      <c r="H8" s="401">
        <f>C8/C6%</f>
        <v>54.2701463002366</v>
      </c>
      <c r="I8" s="402">
        <f>D8/D6%</f>
        <v>59.137485061671924</v>
      </c>
      <c r="K8" s="15" t="s">
        <v>218</v>
      </c>
      <c r="L8" s="346">
        <v>60.315375</v>
      </c>
      <c r="M8" s="346">
        <v>46.28480000000001</v>
      </c>
      <c r="N8" s="118">
        <f>+M8+L8</f>
        <v>106.60017500000001</v>
      </c>
      <c r="O8" s="66"/>
      <c r="P8" s="15" t="s">
        <v>218</v>
      </c>
      <c r="Q8" s="401">
        <f>L8/L6%</f>
        <v>67.31790085306201</v>
      </c>
      <c r="R8" s="401">
        <f>M8/M6%</f>
        <v>49.88970538700125</v>
      </c>
      <c r="S8" s="402">
        <f>N8/N6%</f>
        <v>58.45202726349416</v>
      </c>
    </row>
    <row r="9" spans="1:19" ht="12.75">
      <c r="A9" s="15" t="s">
        <v>219</v>
      </c>
      <c r="B9" s="346">
        <v>18.121525000000002</v>
      </c>
      <c r="C9" s="346">
        <v>17.980724999999996</v>
      </c>
      <c r="D9" s="68">
        <f>+C9+B9</f>
        <v>36.10225</v>
      </c>
      <c r="E9" s="66"/>
      <c r="F9" s="15" t="s">
        <v>219</v>
      </c>
      <c r="G9" s="401">
        <f>B9/B6%</f>
        <v>21.726031067887842</v>
      </c>
      <c r="H9" s="401">
        <f>C9/C6%</f>
        <v>22.31483498174738</v>
      </c>
      <c r="I9" s="402">
        <f>D9/D6%</f>
        <v>22.01534910828911</v>
      </c>
      <c r="K9" s="15" t="s">
        <v>219</v>
      </c>
      <c r="L9" s="346">
        <v>12.153400000000003</v>
      </c>
      <c r="M9" s="346">
        <v>22.803625000000004</v>
      </c>
      <c r="N9" s="118">
        <f>+M9+L9</f>
        <v>34.95702500000001</v>
      </c>
      <c r="O9" s="66"/>
      <c r="P9" s="15" t="s">
        <v>219</v>
      </c>
      <c r="Q9" s="401">
        <f>L9/L6%</f>
        <v>13.564391769554678</v>
      </c>
      <c r="R9" s="401">
        <f>M9/M6%</f>
        <v>24.57969210206496</v>
      </c>
      <c r="S9" s="402">
        <f>N9/N6%</f>
        <v>19.167970205964927</v>
      </c>
    </row>
    <row r="10" spans="1:19" ht="12.75">
      <c r="A10" s="15" t="s">
        <v>220</v>
      </c>
      <c r="B10" s="346">
        <v>12.039624999999997</v>
      </c>
      <c r="C10" s="346">
        <v>18.86722499999999</v>
      </c>
      <c r="D10" s="68">
        <f>+C10+B10</f>
        <v>30.906849999999988</v>
      </c>
      <c r="E10" s="66"/>
      <c r="F10" s="15" t="s">
        <v>220</v>
      </c>
      <c r="G10" s="401">
        <f>B10/B6%</f>
        <v>14.43439593498445</v>
      </c>
      <c r="H10" s="401">
        <f>C10/C6%</f>
        <v>23.41501871801602</v>
      </c>
      <c r="I10" s="402">
        <f>D10/D6%</f>
        <v>18.84716583003899</v>
      </c>
      <c r="K10" s="15" t="s">
        <v>220</v>
      </c>
      <c r="L10" s="346">
        <v>17.12905</v>
      </c>
      <c r="M10" s="346">
        <v>23.685824999999994</v>
      </c>
      <c r="N10" s="118">
        <f>+M10+L10</f>
        <v>40.814874999999994</v>
      </c>
      <c r="O10" s="66"/>
      <c r="P10" s="15" t="s">
        <v>220</v>
      </c>
      <c r="Q10" s="401">
        <f>L10/L6%</f>
        <v>19.117707377383322</v>
      </c>
      <c r="R10" s="401">
        <f>M10/M6%</f>
        <v>25.53060251093379</v>
      </c>
      <c r="S10" s="402">
        <f>N10/N6%</f>
        <v>22.380002530540928</v>
      </c>
    </row>
    <row r="11" spans="1:19" ht="12.75">
      <c r="A11" s="15"/>
      <c r="B11" s="346"/>
      <c r="C11" s="346"/>
      <c r="D11" s="68"/>
      <c r="E11" s="66"/>
      <c r="F11" s="15"/>
      <c r="G11" s="401"/>
      <c r="H11" s="401"/>
      <c r="I11" s="402"/>
      <c r="K11" s="15"/>
      <c r="L11" s="346"/>
      <c r="M11" s="346"/>
      <c r="N11" s="68"/>
      <c r="O11" s="66"/>
      <c r="P11" s="15"/>
      <c r="Q11" s="401"/>
      <c r="R11" s="401"/>
      <c r="S11" s="402"/>
    </row>
    <row r="12" spans="1:19" ht="12.75">
      <c r="A12" s="9" t="s">
        <v>178</v>
      </c>
      <c r="B12" s="508">
        <v>19.882599999999996</v>
      </c>
      <c r="C12" s="508">
        <v>21.03074999999999</v>
      </c>
      <c r="D12" s="118">
        <f>+C12+B12</f>
        <v>40.91334999999999</v>
      </c>
      <c r="E12" s="66"/>
      <c r="F12" s="9" t="s">
        <v>178</v>
      </c>
      <c r="G12" s="403">
        <f>B12/B6%</f>
        <v>23.837396980132006</v>
      </c>
      <c r="H12" s="403">
        <f>C12/C6%</f>
        <v>26.100044119043233</v>
      </c>
      <c r="I12" s="404">
        <f>D12/D6%</f>
        <v>24.949184148899864</v>
      </c>
      <c r="K12" s="9" t="s">
        <v>178</v>
      </c>
      <c r="L12" s="508">
        <v>19.512549999999997</v>
      </c>
      <c r="M12" s="508">
        <v>23.094099999999994</v>
      </c>
      <c r="N12" s="118">
        <f>+M12+L12</f>
        <v>42.60664999999999</v>
      </c>
      <c r="O12" s="66"/>
      <c r="P12" s="9" t="s">
        <v>178</v>
      </c>
      <c r="Q12" s="403">
        <f>L12/L6%</f>
        <v>21.777928203056266</v>
      </c>
      <c r="R12" s="403">
        <f>M12/M6%</f>
        <v>24.892790833663426</v>
      </c>
      <c r="S12" s="404">
        <f>N12/N6%</f>
        <v>23.362485731436674</v>
      </c>
    </row>
    <row r="13" spans="1:19" ht="12.75">
      <c r="A13" s="9" t="s">
        <v>179</v>
      </c>
      <c r="B13" s="508">
        <v>63.52667500000001</v>
      </c>
      <c r="C13" s="508">
        <v>59.54670000000003</v>
      </c>
      <c r="D13" s="118">
        <v>123.07337500000003</v>
      </c>
      <c r="E13" s="66"/>
      <c r="F13" s="9" t="s">
        <v>179</v>
      </c>
      <c r="G13" s="403">
        <f>B13/B6%</f>
        <v>76.16260301986803</v>
      </c>
      <c r="H13" s="403">
        <f>C13/C6%</f>
        <v>73.89995588095684</v>
      </c>
      <c r="I13" s="404">
        <f>D13/D6%</f>
        <v>75.0508158511002</v>
      </c>
      <c r="K13" s="9" t="s">
        <v>179</v>
      </c>
      <c r="L13" s="508">
        <v>70.08527499999997</v>
      </c>
      <c r="M13" s="508">
        <v>69.68014999999995</v>
      </c>
      <c r="N13" s="118">
        <f>+M13+L13</f>
        <v>139.76542499999994</v>
      </c>
      <c r="O13" s="66"/>
      <c r="P13" s="9" t="s">
        <v>179</v>
      </c>
      <c r="Q13" s="403">
        <f>L13/L6%</f>
        <v>78.2220717969437</v>
      </c>
      <c r="R13" s="403">
        <f>M13/M6%</f>
        <v>75.1072091663365</v>
      </c>
      <c r="S13" s="404">
        <f>N13/N6%</f>
        <v>76.6375142685633</v>
      </c>
    </row>
    <row r="14" spans="1:19" ht="12.75">
      <c r="A14" s="15"/>
      <c r="B14" s="508"/>
      <c r="C14" s="508"/>
      <c r="D14" s="118"/>
      <c r="E14" s="66"/>
      <c r="F14" s="15"/>
      <c r="G14" s="401"/>
      <c r="H14" s="401"/>
      <c r="I14" s="402"/>
      <c r="K14" s="15"/>
      <c r="L14" s="508"/>
      <c r="M14" s="508"/>
      <c r="N14" s="118"/>
      <c r="O14" s="66"/>
      <c r="P14" s="15"/>
      <c r="Q14" s="401"/>
      <c r="R14" s="401"/>
      <c r="S14" s="402"/>
    </row>
    <row r="15" spans="1:19" ht="12.75">
      <c r="A15" s="15" t="s">
        <v>72</v>
      </c>
      <c r="B15" s="346">
        <v>19.366850000000003</v>
      </c>
      <c r="C15" s="346">
        <v>14.981024999999999</v>
      </c>
      <c r="D15" s="118">
        <f aca="true" t="shared" si="0" ref="D15:D28">+C15+B15</f>
        <v>34.347875</v>
      </c>
      <c r="E15" s="66"/>
      <c r="F15" s="15" t="s">
        <v>72</v>
      </c>
      <c r="G15" s="401">
        <f>B15/B6%</f>
        <v>23.219060470193522</v>
      </c>
      <c r="H15" s="401">
        <f>C15/C6%</f>
        <v>18.59208128328708</v>
      </c>
      <c r="I15" s="402">
        <f>D15/D6%</f>
        <v>20.94552165731709</v>
      </c>
      <c r="K15" s="15" t="s">
        <v>72</v>
      </c>
      <c r="L15" s="346">
        <v>18.845224999999996</v>
      </c>
      <c r="M15" s="346">
        <v>18.111375000000002</v>
      </c>
      <c r="N15" s="118">
        <f>+M15+L15</f>
        <v>36.956599999999995</v>
      </c>
      <c r="O15" s="66"/>
      <c r="P15" s="15" t="s">
        <v>72</v>
      </c>
      <c r="Q15" s="401">
        <f>L15/L6%</f>
        <v>21.033127757286515</v>
      </c>
      <c r="R15" s="401">
        <f>M15/M6%</f>
        <v>19.521984817985594</v>
      </c>
      <c r="S15" s="402">
        <f>N15/N6%</f>
        <v>20.264396289837684</v>
      </c>
    </row>
    <row r="16" spans="1:19" ht="12.75">
      <c r="A16" s="15" t="s">
        <v>73</v>
      </c>
      <c r="B16" s="346">
        <v>18.2868</v>
      </c>
      <c r="C16" s="346">
        <v>20.038825000000003</v>
      </c>
      <c r="D16" s="118">
        <f t="shared" si="0"/>
        <v>38.325625</v>
      </c>
      <c r="E16" s="66"/>
      <c r="F16" s="15" t="s">
        <v>73</v>
      </c>
      <c r="G16" s="401">
        <f>B16/B6%</f>
        <v>21.924180494315536</v>
      </c>
      <c r="H16" s="401">
        <f>C16/C6%</f>
        <v>24.869023529535884</v>
      </c>
      <c r="I16" s="402">
        <f>D16/D6%</f>
        <v>23.371175319221738</v>
      </c>
      <c r="K16" s="15" t="s">
        <v>73</v>
      </c>
      <c r="L16" s="346">
        <v>21.13894999999999</v>
      </c>
      <c r="M16" s="346">
        <v>27.488175000000012</v>
      </c>
      <c r="N16" s="118">
        <f>+M16+L16</f>
        <v>48.62712500000001</v>
      </c>
      <c r="O16" s="66"/>
      <c r="P16" s="15" t="s">
        <v>73</v>
      </c>
      <c r="Q16" s="401">
        <f>L16/L6%</f>
        <v>23.593150838203933</v>
      </c>
      <c r="R16" s="401">
        <f>M16/M6%</f>
        <v>29.629099669358695</v>
      </c>
      <c r="S16" s="402">
        <f>N16/N6%</f>
        <v>26.663690151027787</v>
      </c>
    </row>
    <row r="17" spans="1:19" ht="12.75">
      <c r="A17" s="15" t="s">
        <v>74</v>
      </c>
      <c r="B17" s="346">
        <v>25.848750000000006</v>
      </c>
      <c r="C17" s="346">
        <v>28.96865</v>
      </c>
      <c r="D17" s="118">
        <v>54.817400000000006</v>
      </c>
      <c r="E17" s="66"/>
      <c r="F17" s="15" t="s">
        <v>74</v>
      </c>
      <c r="G17" s="401">
        <f>B17/B6%</f>
        <v>30.990258577358468</v>
      </c>
      <c r="H17" s="401">
        <f>C17/C6%</f>
        <v>35.95131144011136</v>
      </c>
      <c r="I17" s="402">
        <f>D17/D6%</f>
        <v>33.42794973190667</v>
      </c>
      <c r="K17" s="15" t="s">
        <v>74</v>
      </c>
      <c r="L17" s="346">
        <v>27.526950000000003</v>
      </c>
      <c r="M17" s="346">
        <v>33.77755</v>
      </c>
      <c r="N17" s="118">
        <f>+M17+L17</f>
        <v>61.304500000000004</v>
      </c>
      <c r="O17" s="66"/>
      <c r="P17" s="15" t="s">
        <v>74</v>
      </c>
      <c r="Q17" s="401">
        <f>L17/L6%</f>
        <v>30.72278819268214</v>
      </c>
      <c r="R17" s="401">
        <f>M17/M6%</f>
        <v>36.40832450814746</v>
      </c>
      <c r="S17" s="402">
        <f>N17/N6%</f>
        <v>33.615069631685664</v>
      </c>
    </row>
    <row r="18" spans="1:19" ht="12.75">
      <c r="A18" s="15" t="s">
        <v>75</v>
      </c>
      <c r="B18" s="346">
        <v>19.906875000000007</v>
      </c>
      <c r="C18" s="346">
        <v>16.588950000000004</v>
      </c>
      <c r="D18" s="118">
        <v>36.49582500000001</v>
      </c>
      <c r="E18" s="66"/>
      <c r="F18" s="15" t="s">
        <v>75</v>
      </c>
      <c r="G18" s="401">
        <f>B18/B6%</f>
        <v>23.866500458132517</v>
      </c>
      <c r="H18" s="401">
        <f>C18/C6%</f>
        <v>20.587583747065725</v>
      </c>
      <c r="I18" s="402">
        <f>D18/D6%</f>
        <v>22.255353291554563</v>
      </c>
      <c r="K18" s="15" t="s">
        <v>75</v>
      </c>
      <c r="L18" s="346">
        <v>22.08669999999999</v>
      </c>
      <c r="M18" s="346">
        <v>13.397149999999996</v>
      </c>
      <c r="N18" s="118">
        <f>+M18+L18</f>
        <v>35.48384999999999</v>
      </c>
      <c r="O18" s="66"/>
      <c r="P18" s="15" t="s">
        <v>75</v>
      </c>
      <c r="Q18" s="401">
        <f>L18/L6%</f>
        <v>24.650933211827397</v>
      </c>
      <c r="R18" s="401">
        <f>M18/M6%</f>
        <v>14.44059100450825</v>
      </c>
      <c r="S18" s="402">
        <f>N18/N6%</f>
        <v>19.456843927448865</v>
      </c>
    </row>
    <row r="19" spans="1:19" ht="12.75">
      <c r="A19" s="15"/>
      <c r="B19" s="346"/>
      <c r="C19" s="346"/>
      <c r="D19" s="68"/>
      <c r="E19" s="66"/>
      <c r="F19" s="15"/>
      <c r="G19" s="401"/>
      <c r="H19" s="401"/>
      <c r="I19" s="402"/>
      <c r="K19" s="15"/>
      <c r="L19" s="346"/>
      <c r="M19" s="346"/>
      <c r="N19" s="68"/>
      <c r="O19" s="66"/>
      <c r="P19" s="15"/>
      <c r="Q19" s="401"/>
      <c r="R19" s="401"/>
      <c r="S19" s="402"/>
    </row>
    <row r="20" spans="1:19" ht="12.75">
      <c r="A20" s="15" t="s">
        <v>90</v>
      </c>
      <c r="B20" s="346">
        <v>34.423649999999995</v>
      </c>
      <c r="C20" s="346">
        <v>25.97585000000001</v>
      </c>
      <c r="D20" s="118">
        <f t="shared" si="0"/>
        <v>60.3995</v>
      </c>
      <c r="E20" s="66"/>
      <c r="F20" s="15" t="s">
        <v>90</v>
      </c>
      <c r="G20" s="401">
        <f>B20/B6%</f>
        <v>41.270769947346984</v>
      </c>
      <c r="H20" s="401">
        <f>C20/C6%</f>
        <v>32.23712093147651</v>
      </c>
      <c r="I20" s="402">
        <f>D20/D6%</f>
        <v>36.83194478089616</v>
      </c>
      <c r="K20" s="15" t="s">
        <v>90</v>
      </c>
      <c r="L20" s="346">
        <v>35.91242499999998</v>
      </c>
      <c r="M20" s="346">
        <v>27.11097500000001</v>
      </c>
      <c r="N20" s="118">
        <f>+M20+L20</f>
        <v>63.02339999999999</v>
      </c>
      <c r="O20" s="66"/>
      <c r="P20" s="15" t="s">
        <v>90</v>
      </c>
      <c r="Q20" s="401">
        <f>L20/L6%</f>
        <v>40.08180444112341</v>
      </c>
      <c r="R20" s="401">
        <f>M20/M6%</f>
        <v>29.222521335392102</v>
      </c>
      <c r="S20" s="402">
        <f>N20/N6%</f>
        <v>34.55759331575297</v>
      </c>
    </row>
    <row r="21" spans="1:19" ht="12.75">
      <c r="A21" s="15" t="s">
        <v>76</v>
      </c>
      <c r="B21" s="346">
        <v>9.479224999999998</v>
      </c>
      <c r="C21" s="346">
        <v>28.030899999999985</v>
      </c>
      <c r="D21" s="118">
        <f t="shared" si="0"/>
        <v>37.51012499999998</v>
      </c>
      <c r="E21" s="66"/>
      <c r="F21" s="15" t="s">
        <v>76</v>
      </c>
      <c r="G21" s="401">
        <f>B21/B6%</f>
        <v>11.364713336736232</v>
      </c>
      <c r="H21" s="401">
        <f>C21/C6%</f>
        <v>34.78752430115373</v>
      </c>
      <c r="I21" s="402">
        <f>D21/D6%</f>
        <v>22.87387896794695</v>
      </c>
      <c r="K21" s="15" t="s">
        <v>76</v>
      </c>
      <c r="L21" s="346">
        <v>10.626</v>
      </c>
      <c r="M21" s="346">
        <v>33.00269999999999</v>
      </c>
      <c r="N21" s="118">
        <f>+M21+L21</f>
        <v>43.62869999999999</v>
      </c>
      <c r="O21" s="66"/>
      <c r="P21" s="15" t="s">
        <v>76</v>
      </c>
      <c r="Q21" s="401">
        <f>L21/L6%</f>
        <v>11.859662888022115</v>
      </c>
      <c r="R21" s="401">
        <f>M21/M6%</f>
        <v>35.57312508589397</v>
      </c>
      <c r="S21" s="402">
        <f>N21/N6%</f>
        <v>23.922905960246375</v>
      </c>
    </row>
    <row r="22" spans="1:19" ht="12.75">
      <c r="A22" s="15" t="s">
        <v>77</v>
      </c>
      <c r="B22" s="346">
        <v>37.16895000000001</v>
      </c>
      <c r="C22" s="346">
        <v>24.787550000000007</v>
      </c>
      <c r="D22" s="118">
        <f t="shared" si="0"/>
        <v>61.95650000000002</v>
      </c>
      <c r="E22" s="66"/>
      <c r="F22" s="15" t="s">
        <v>77</v>
      </c>
      <c r="G22" s="401">
        <f>B22/B6%</f>
        <v>44.562130530447625</v>
      </c>
      <c r="H22" s="401">
        <f>C22/C6%</f>
        <v>30.762390718495087</v>
      </c>
      <c r="I22" s="402">
        <f>D22/D6%</f>
        <v>37.7814118795287</v>
      </c>
      <c r="K22" s="15" t="s">
        <v>77</v>
      </c>
      <c r="L22" s="346">
        <v>39.91344999999997</v>
      </c>
      <c r="M22" s="346">
        <v>29.951275000000013</v>
      </c>
      <c r="N22" s="118">
        <f>+M22+L22</f>
        <v>69.86472499999998</v>
      </c>
      <c r="O22" s="66"/>
      <c r="P22" s="15" t="s">
        <v>77</v>
      </c>
      <c r="Q22" s="401">
        <f>L22/L6%</f>
        <v>44.547342527566904</v>
      </c>
      <c r="R22" s="401">
        <f>M22/M6%</f>
        <v>32.28403894399578</v>
      </c>
      <c r="S22" s="402">
        <f>N22/N6%</f>
        <v>38.308894056285745</v>
      </c>
    </row>
    <row r="23" spans="1:19" ht="12.75">
      <c r="A23" s="15" t="s">
        <v>97</v>
      </c>
      <c r="B23" s="346">
        <v>2.33745</v>
      </c>
      <c r="C23" s="346">
        <v>1.7831499999999996</v>
      </c>
      <c r="D23" s="118">
        <f t="shared" si="0"/>
        <v>4.1206</v>
      </c>
      <c r="E23" s="66"/>
      <c r="F23" s="15" t="s">
        <v>97</v>
      </c>
      <c r="G23" s="401">
        <f>B23/B6%</f>
        <v>2.8023861854691825</v>
      </c>
      <c r="H23" s="401">
        <f>C23/C6%</f>
        <v>2.2129640488747166</v>
      </c>
      <c r="I23" s="402">
        <f>D23/D6%</f>
        <v>2.5127643716282533</v>
      </c>
      <c r="K23" s="15" t="s">
        <v>97</v>
      </c>
      <c r="L23" s="346">
        <v>3.14595</v>
      </c>
      <c r="M23" s="346">
        <v>2.7093000000000007</v>
      </c>
      <c r="N23" s="118">
        <f>+M23+L23</f>
        <v>5.855250000000001</v>
      </c>
      <c r="O23" s="66"/>
      <c r="P23" s="15" t="s">
        <v>97</v>
      </c>
      <c r="Q23" s="401">
        <f>L23/L6%</f>
        <v>3.5111901432875183</v>
      </c>
      <c r="R23" s="401">
        <f>M23/M6%</f>
        <v>2.920314634718147</v>
      </c>
      <c r="S23" s="402">
        <f>N23/N6%</f>
        <v>3.210606667714891</v>
      </c>
    </row>
    <row r="24" spans="1:19" ht="12.75">
      <c r="A24" s="15"/>
      <c r="B24" s="346"/>
      <c r="C24" s="346"/>
      <c r="D24" s="68"/>
      <c r="E24" s="66"/>
      <c r="F24" s="15"/>
      <c r="G24" s="401"/>
      <c r="H24" s="401"/>
      <c r="I24" s="402"/>
      <c r="K24" s="15"/>
      <c r="L24" s="346"/>
      <c r="M24" s="346"/>
      <c r="N24" s="68"/>
      <c r="O24" s="66"/>
      <c r="P24" s="15"/>
      <c r="Q24" s="401"/>
      <c r="R24" s="401"/>
      <c r="S24" s="402"/>
    </row>
    <row r="25" spans="1:19" ht="12.75">
      <c r="A25" s="15" t="s">
        <v>78</v>
      </c>
      <c r="B25" s="346">
        <v>53.58382499999996</v>
      </c>
      <c r="C25" s="346">
        <v>40.22482499999999</v>
      </c>
      <c r="D25" s="118">
        <f t="shared" si="0"/>
        <v>93.80864999999994</v>
      </c>
      <c r="E25" s="66"/>
      <c r="F25" s="15" t="s">
        <v>78</v>
      </c>
      <c r="G25" s="401">
        <f>B25/B6%</f>
        <v>64.2420462232767</v>
      </c>
      <c r="H25" s="401">
        <f>C25/C6%</f>
        <v>49.920697415964405</v>
      </c>
      <c r="I25" s="402">
        <f>D25/D6%</f>
        <v>57.20502680933472</v>
      </c>
      <c r="K25" s="258" t="s">
        <v>78</v>
      </c>
      <c r="L25" s="346">
        <v>53.399149999999985</v>
      </c>
      <c r="M25" s="346">
        <v>45.67619999999999</v>
      </c>
      <c r="N25" s="118">
        <f>+M25+L25</f>
        <v>99.07534999999997</v>
      </c>
      <c r="O25" s="66"/>
      <c r="P25" s="15" t="s">
        <v>78</v>
      </c>
      <c r="Q25" s="401">
        <f>L25/L6%</f>
        <v>59.59871235713589</v>
      </c>
      <c r="R25" s="401">
        <f>M25/M6%</f>
        <v>49.23370439534675</v>
      </c>
      <c r="S25" s="402">
        <f>N25/N6%</f>
        <v>54.325943267356024</v>
      </c>
    </row>
    <row r="26" spans="1:19" ht="12.75">
      <c r="A26" s="15" t="s">
        <v>79</v>
      </c>
      <c r="B26" s="346">
        <v>23.1473</v>
      </c>
      <c r="C26" s="346">
        <v>26.588649999999994</v>
      </c>
      <c r="D26" s="118">
        <f t="shared" si="0"/>
        <v>49.735949999999995</v>
      </c>
      <c r="E26" s="66"/>
      <c r="F26" s="15" t="s">
        <v>79</v>
      </c>
      <c r="G26" s="401">
        <f>B26/B6%</f>
        <v>27.75147008531126</v>
      </c>
      <c r="H26" s="401">
        <f>C26/C6%</f>
        <v>32.99763147133597</v>
      </c>
      <c r="I26" s="402">
        <f>D26/D6%</f>
        <v>30.329253785634187</v>
      </c>
      <c r="K26" s="258" t="s">
        <v>79</v>
      </c>
      <c r="L26" s="346">
        <v>28.703749999999996</v>
      </c>
      <c r="M26" s="346">
        <v>34.50194999999999</v>
      </c>
      <c r="N26" s="118">
        <f>+M26+L26</f>
        <v>63.20569999999998</v>
      </c>
      <c r="O26" s="66"/>
      <c r="P26" s="15" t="s">
        <v>79</v>
      </c>
      <c r="Q26" s="401">
        <f>L26/L6%</f>
        <v>32.036212932624196</v>
      </c>
      <c r="R26" s="401">
        <f>M26/M6%</f>
        <v>37.18914461717554</v>
      </c>
      <c r="S26" s="402">
        <f>N26/$N$6%</f>
        <v>34.65755379489978</v>
      </c>
    </row>
    <row r="27" spans="1:19" ht="12.75">
      <c r="A27" s="15" t="s">
        <v>80</v>
      </c>
      <c r="B27" s="346">
        <v>6.678150000000001</v>
      </c>
      <c r="C27" s="346">
        <v>11.172350000000002</v>
      </c>
      <c r="D27" s="118">
        <f t="shared" si="0"/>
        <v>17.850500000000004</v>
      </c>
      <c r="E27" s="66"/>
      <c r="F27" s="15" t="s">
        <v>80</v>
      </c>
      <c r="G27" s="401">
        <f>B27/B6%</f>
        <v>8.00648369141202</v>
      </c>
      <c r="H27" s="401">
        <f>C27/C6%</f>
        <v>13.86535562989398</v>
      </c>
      <c r="I27" s="402">
        <f>D27/D6%</f>
        <v>10.885332334065463</v>
      </c>
      <c r="K27" s="258" t="s">
        <v>80</v>
      </c>
      <c r="L27" s="346">
        <v>7.1113</v>
      </c>
      <c r="M27" s="346">
        <v>10.827249999999998</v>
      </c>
      <c r="N27" s="118">
        <f>+M27+L27</f>
        <v>17.93855</v>
      </c>
      <c r="O27" s="66"/>
      <c r="P27" s="15" t="s">
        <v>80</v>
      </c>
      <c r="Q27" s="401">
        <f>L27/L6%</f>
        <v>7.936911414981335</v>
      </c>
      <c r="R27" s="401">
        <f>M27/M6%</f>
        <v>11.670533580169062</v>
      </c>
      <c r="S27" s="402">
        <f>N27/$N$6%</f>
        <v>9.836237263846453</v>
      </c>
    </row>
    <row r="28" spans="1:19" ht="12.75">
      <c r="A28" s="15" t="s">
        <v>81</v>
      </c>
      <c r="B28" s="346">
        <v>0</v>
      </c>
      <c r="C28" s="346">
        <v>2.591625</v>
      </c>
      <c r="D28" s="118">
        <f t="shared" si="0"/>
        <v>2.591625</v>
      </c>
      <c r="E28" s="66"/>
      <c r="F28" s="15" t="s">
        <v>81</v>
      </c>
      <c r="G28" s="405">
        <f>B28/B6%</f>
        <v>0</v>
      </c>
      <c r="H28" s="401">
        <f>C28/C6%</f>
        <v>3.216315482805675</v>
      </c>
      <c r="I28" s="402">
        <f>D28/D6%</f>
        <v>1.5803870709656538</v>
      </c>
      <c r="K28" s="258" t="s">
        <v>81</v>
      </c>
      <c r="L28" s="346">
        <v>0.383625</v>
      </c>
      <c r="M28" s="346">
        <v>1.7688499999999998</v>
      </c>
      <c r="N28" s="118">
        <f>+M28+L28</f>
        <v>2.152475</v>
      </c>
      <c r="O28" s="66"/>
      <c r="P28" s="15" t="s">
        <v>81</v>
      </c>
      <c r="Q28" s="401">
        <f>L28/L6%</f>
        <v>0.42816329525856234</v>
      </c>
      <c r="R28" s="401">
        <f>M28/M6%</f>
        <v>1.9066174073086009</v>
      </c>
      <c r="S28" s="402">
        <f>N28/N6%</f>
        <v>1.180265673897717</v>
      </c>
    </row>
    <row r="29" spans="1:19" ht="12.75">
      <c r="A29" s="15"/>
      <c r="B29" s="346"/>
      <c r="C29" s="346"/>
      <c r="D29" s="68"/>
      <c r="E29" s="66"/>
      <c r="F29" s="15"/>
      <c r="G29" s="401"/>
      <c r="H29" s="401"/>
      <c r="I29" s="402"/>
      <c r="K29" s="258"/>
      <c r="L29" s="346"/>
      <c r="M29" s="346"/>
      <c r="N29" s="68"/>
      <c r="O29" s="66"/>
      <c r="P29" s="15"/>
      <c r="Q29" s="401"/>
      <c r="R29" s="401"/>
      <c r="S29" s="402"/>
    </row>
    <row r="30" spans="1:19" ht="12.75">
      <c r="A30" s="15" t="s">
        <v>82</v>
      </c>
      <c r="B30" s="346">
        <v>4.279425</v>
      </c>
      <c r="C30" s="346">
        <v>2.5939749999999995</v>
      </c>
      <c r="D30" s="68">
        <f>+C30+B30</f>
        <v>6.873399999999999</v>
      </c>
      <c r="E30" s="66"/>
      <c r="F30" s="15" t="s">
        <v>82</v>
      </c>
      <c r="G30" s="401">
        <f>B30/B6%</f>
        <v>5.130634452823143</v>
      </c>
      <c r="H30" s="401">
        <f>C30/C6%</f>
        <v>3.219231931514339</v>
      </c>
      <c r="I30" s="402">
        <f>D30/D6%</f>
        <v>4.191436837341561</v>
      </c>
      <c r="K30" s="15" t="s">
        <v>82</v>
      </c>
      <c r="L30" s="346">
        <v>4.5309</v>
      </c>
      <c r="M30" s="346">
        <v>3.5967249999999993</v>
      </c>
      <c r="N30" s="68">
        <f>+M30+L30</f>
        <v>8.127624999999998</v>
      </c>
      <c r="O30" s="66"/>
      <c r="P30" s="15" t="s">
        <v>82</v>
      </c>
      <c r="Q30" s="401">
        <f>L30/L6%</f>
        <v>5.056930790451665</v>
      </c>
      <c r="R30" s="401">
        <f>M30/M6%</f>
        <v>3.8768569942629543</v>
      </c>
      <c r="S30" s="402">
        <f>N30/N6%</f>
        <v>4.456617056092606</v>
      </c>
    </row>
    <row r="31" spans="1:19" ht="12.75">
      <c r="A31" s="15" t="s">
        <v>83</v>
      </c>
      <c r="B31" s="346">
        <v>38.457074999999996</v>
      </c>
      <c r="C31" s="346">
        <v>29.062600000000003</v>
      </c>
      <c r="D31" s="68">
        <f>+C31+B31</f>
        <v>67.519675</v>
      </c>
      <c r="E31" s="66"/>
      <c r="F31" s="15" t="s">
        <v>83</v>
      </c>
      <c r="G31" s="401">
        <f>B31/B6%</f>
        <v>46.10647317099927</v>
      </c>
      <c r="H31" s="401">
        <f>C31/C6%</f>
        <v>36.06790733635778</v>
      </c>
      <c r="I31" s="402">
        <f>D31/D6%</f>
        <v>41.17386636021912</v>
      </c>
      <c r="K31" s="15" t="s">
        <v>83</v>
      </c>
      <c r="L31" s="346">
        <v>41.562674999999935</v>
      </c>
      <c r="M31" s="346">
        <v>34.20584999999999</v>
      </c>
      <c r="N31" s="68">
        <f>+M31+L31</f>
        <v>75.76852499999993</v>
      </c>
      <c r="O31" s="66"/>
      <c r="P31" s="15" t="s">
        <v>83</v>
      </c>
      <c r="Q31" s="401">
        <f>L31/L6%</f>
        <v>46.38804011146469</v>
      </c>
      <c r="R31" s="401">
        <f>M31/M6%</f>
        <v>36.869982780782365</v>
      </c>
      <c r="S31" s="402">
        <f>N31/N6%</f>
        <v>41.54612212423417</v>
      </c>
    </row>
    <row r="32" spans="1:19" ht="12.75">
      <c r="A32" s="15" t="s">
        <v>84</v>
      </c>
      <c r="B32" s="346">
        <v>10.93275</v>
      </c>
      <c r="C32" s="346">
        <v>10.541249999999998</v>
      </c>
      <c r="D32" s="68">
        <f>+C32+B32</f>
        <v>21.473999999999997</v>
      </c>
      <c r="E32" s="66"/>
      <c r="F32" s="15" t="s">
        <v>84</v>
      </c>
      <c r="G32" s="401">
        <f>B32/B6%</f>
        <v>13.107355267145055</v>
      </c>
      <c r="H32" s="401">
        <f>C32/C6%</f>
        <v>13.082134021367024</v>
      </c>
      <c r="I32" s="402">
        <f>D32/D6%</f>
        <v>13.09496241235381</v>
      </c>
      <c r="K32" s="15" t="s">
        <v>84</v>
      </c>
      <c r="L32" s="346">
        <v>11.926425</v>
      </c>
      <c r="M32" s="346">
        <v>11.044450000000005</v>
      </c>
      <c r="N32" s="68">
        <f>+M32+L32</f>
        <v>22.970875000000007</v>
      </c>
      <c r="O32" s="66"/>
      <c r="P32" s="15" t="s">
        <v>84</v>
      </c>
      <c r="Q32" s="401">
        <f>L32/L6%</f>
        <v>13.311065307667905</v>
      </c>
      <c r="R32" s="401">
        <f>M32/M6%</f>
        <v>11.904650266641879</v>
      </c>
      <c r="S32" s="402">
        <f>N32/N6%</f>
        <v>12.595609826778583</v>
      </c>
    </row>
    <row r="33" spans="1:19" ht="12.75">
      <c r="A33" s="15" t="s">
        <v>85</v>
      </c>
      <c r="B33" s="346">
        <v>23.56870000000001</v>
      </c>
      <c r="C33" s="346">
        <v>27.968325000000007</v>
      </c>
      <c r="D33" s="68">
        <f>+C33+B33</f>
        <v>51.537025000000014</v>
      </c>
      <c r="E33" s="66"/>
      <c r="F33" s="15" t="s">
        <v>85</v>
      </c>
      <c r="G33" s="401">
        <f>B33/B6%</f>
        <v>28.256689678695825</v>
      </c>
      <c r="H33" s="401">
        <f>C33/C6%</f>
        <v>34.70986609777304</v>
      </c>
      <c r="I33" s="402">
        <f>D33/D6%</f>
        <v>31.427559151510614</v>
      </c>
      <c r="K33" s="15" t="s">
        <v>85</v>
      </c>
      <c r="L33" s="346">
        <v>24.85227500000001</v>
      </c>
      <c r="M33" s="346">
        <v>32.72855</v>
      </c>
      <c r="N33" s="68">
        <f>+M33+L33</f>
        <v>57.580825000000004</v>
      </c>
      <c r="O33" s="66"/>
      <c r="P33" s="15" t="s">
        <v>85</v>
      </c>
      <c r="Q33" s="401">
        <f>L33/L6%</f>
        <v>27.73758738005081</v>
      </c>
      <c r="R33" s="401">
        <f>M33/M6%</f>
        <v>35.27762283176635</v>
      </c>
      <c r="S33" s="402">
        <f>N33/N6%</f>
        <v>31.573268550023357</v>
      </c>
    </row>
    <row r="34" spans="1:19" ht="12.75">
      <c r="A34" s="15" t="s">
        <v>86</v>
      </c>
      <c r="B34" s="346">
        <v>6.1713249999999995</v>
      </c>
      <c r="C34" s="346">
        <v>10.411299999999995</v>
      </c>
      <c r="D34" s="68">
        <f>+C34+B34</f>
        <v>16.582624999999993</v>
      </c>
      <c r="E34" s="66"/>
      <c r="F34" s="15" t="s">
        <v>86</v>
      </c>
      <c r="G34" s="401">
        <f>B34/B6%</f>
        <v>7.398847430336735</v>
      </c>
      <c r="H34" s="401">
        <f>C34/C6%</f>
        <v>12.920860612987877</v>
      </c>
      <c r="I34" s="402">
        <f>D34/D6%</f>
        <v>10.112175238574952</v>
      </c>
      <c r="K34" s="15" t="s">
        <v>86</v>
      </c>
      <c r="L34" s="346">
        <v>6.725550000000001</v>
      </c>
      <c r="M34" s="346">
        <v>11.198675000000005</v>
      </c>
      <c r="N34" s="68">
        <f>+M34+L34</f>
        <v>17.924225000000007</v>
      </c>
      <c r="O34" s="66"/>
      <c r="P34" s="15" t="s">
        <v>86</v>
      </c>
      <c r="Q34" s="401">
        <f>L34/L6%</f>
        <v>7.506376410364873</v>
      </c>
      <c r="R34" s="401">
        <f>M34/M6%</f>
        <v>12.070887126546433</v>
      </c>
      <c r="S34" s="402">
        <f>N34/N6%</f>
        <v>9.828382442871261</v>
      </c>
    </row>
    <row r="35" spans="1:19" ht="12.75">
      <c r="A35" s="37"/>
      <c r="B35" s="509"/>
      <c r="C35" s="417"/>
      <c r="D35" s="25"/>
      <c r="F35" s="37"/>
      <c r="G35" s="41"/>
      <c r="H35" s="40"/>
      <c r="I35" s="25"/>
      <c r="K35" s="37"/>
      <c r="L35" s="509"/>
      <c r="M35" s="417"/>
      <c r="N35" s="25"/>
      <c r="P35" s="37"/>
      <c r="Q35" s="41"/>
      <c r="R35" s="40"/>
      <c r="S35" s="25"/>
    </row>
    <row r="36" spans="1:19" ht="30" customHeight="1" thickBot="1">
      <c r="A36" s="408" t="s">
        <v>239</v>
      </c>
      <c r="B36" s="510"/>
      <c r="C36" s="510"/>
      <c r="D36" s="44"/>
      <c r="F36" s="408" t="s">
        <v>239</v>
      </c>
      <c r="G36" s="43"/>
      <c r="H36" s="43"/>
      <c r="I36" s="44"/>
      <c r="K36" s="408" t="s">
        <v>239</v>
      </c>
      <c r="L36" s="510"/>
      <c r="M36" s="510"/>
      <c r="N36" s="44"/>
      <c r="P36" s="408" t="s">
        <v>239</v>
      </c>
      <c r="Q36" s="43"/>
      <c r="R36" s="43"/>
      <c r="S36" s="44"/>
    </row>
    <row r="37" ht="13.5" thickTop="1"/>
    <row r="38" ht="12.75">
      <c r="B38" s="66"/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7.7109375" style="0" customWidth="1"/>
    <col min="3" max="4" width="8.7109375" style="0" customWidth="1"/>
    <col min="5" max="5" width="4.140625" style="0" customWidth="1"/>
    <col min="6" max="6" width="27.8515625" style="0" customWidth="1"/>
    <col min="7" max="7" width="7.7109375" style="0" customWidth="1"/>
    <col min="8" max="9" width="8.7109375" style="0" customWidth="1"/>
    <col min="10" max="10" width="6.140625" style="0" customWidth="1"/>
    <col min="11" max="11" width="27.8515625" style="0" customWidth="1"/>
    <col min="12" max="12" width="7.7109375" style="0" customWidth="1"/>
    <col min="13" max="14" width="8.7109375" style="0" customWidth="1"/>
    <col min="15" max="15" width="4.140625" style="0" customWidth="1"/>
    <col min="16" max="16" width="27.8515625" style="0" customWidth="1"/>
    <col min="17" max="17" width="7.7109375" style="0" customWidth="1"/>
    <col min="18" max="19" width="8.7109375" style="0" customWidth="1"/>
  </cols>
  <sheetData>
    <row r="1" spans="1:19" ht="19.5" customHeight="1" thickTop="1">
      <c r="A1" s="108" t="s">
        <v>241</v>
      </c>
      <c r="B1" s="2"/>
      <c r="C1" s="2"/>
      <c r="D1" s="3"/>
      <c r="F1" s="108" t="s">
        <v>241</v>
      </c>
      <c r="G1" s="2"/>
      <c r="H1" s="2"/>
      <c r="I1" s="3"/>
      <c r="K1" s="108" t="s">
        <v>242</v>
      </c>
      <c r="L1" s="2"/>
      <c r="M1" s="2"/>
      <c r="N1" s="3"/>
      <c r="P1" s="108" t="s">
        <v>242</v>
      </c>
      <c r="Q1" s="2"/>
      <c r="R1" s="2"/>
      <c r="S1" s="3"/>
    </row>
    <row r="2" spans="1:19" ht="12.75">
      <c r="A2" s="4" t="s">
        <v>104</v>
      </c>
      <c r="B2" s="5"/>
      <c r="C2" s="5"/>
      <c r="D2" s="6"/>
      <c r="F2" s="4" t="s">
        <v>104</v>
      </c>
      <c r="G2" s="5"/>
      <c r="H2" s="5"/>
      <c r="I2" s="6"/>
      <c r="K2" s="4" t="s">
        <v>104</v>
      </c>
      <c r="L2" s="5"/>
      <c r="M2" s="5"/>
      <c r="N2" s="6"/>
      <c r="P2" s="4" t="s">
        <v>104</v>
      </c>
      <c r="Q2" s="5"/>
      <c r="R2" s="5"/>
      <c r="S2" s="6"/>
    </row>
    <row r="3" spans="1:19" ht="19.5" customHeight="1">
      <c r="A3" s="4" t="s">
        <v>87</v>
      </c>
      <c r="B3" s="5"/>
      <c r="C3" s="5"/>
      <c r="D3" s="6"/>
      <c r="F3" s="4" t="s">
        <v>88</v>
      </c>
      <c r="G3" s="5"/>
      <c r="H3" s="5"/>
      <c r="I3" s="6"/>
      <c r="K3" s="4" t="s">
        <v>87</v>
      </c>
      <c r="L3" s="5"/>
      <c r="M3" s="5"/>
      <c r="N3" s="6"/>
      <c r="P3" s="4" t="s">
        <v>88</v>
      </c>
      <c r="Q3" s="5"/>
      <c r="R3" s="5"/>
      <c r="S3" s="6"/>
    </row>
    <row r="4" spans="1:19" ht="12.75">
      <c r="A4" s="63"/>
      <c r="B4" s="7" t="s">
        <v>66</v>
      </c>
      <c r="C4" s="7" t="s">
        <v>67</v>
      </c>
      <c r="D4" s="61" t="s">
        <v>68</v>
      </c>
      <c r="F4" s="63"/>
      <c r="G4" s="7" t="s">
        <v>66</v>
      </c>
      <c r="H4" s="7" t="s">
        <v>67</v>
      </c>
      <c r="I4" s="61" t="s">
        <v>68</v>
      </c>
      <c r="K4" s="63"/>
      <c r="L4" s="7" t="s">
        <v>66</v>
      </c>
      <c r="M4" s="7" t="s">
        <v>67</v>
      </c>
      <c r="N4" s="61" t="s">
        <v>68</v>
      </c>
      <c r="P4" s="63"/>
      <c r="Q4" s="7" t="s">
        <v>66</v>
      </c>
      <c r="R4" s="7" t="s">
        <v>67</v>
      </c>
      <c r="S4" s="61" t="s">
        <v>68</v>
      </c>
    </row>
    <row r="5" spans="1:19" ht="12.75">
      <c r="A5" s="15"/>
      <c r="B5" s="22"/>
      <c r="C5" s="22"/>
      <c r="D5" s="25"/>
      <c r="F5" s="15"/>
      <c r="G5" s="22"/>
      <c r="H5" s="22"/>
      <c r="I5" s="25"/>
      <c r="K5" s="15"/>
      <c r="L5" s="22"/>
      <c r="M5" s="22"/>
      <c r="N5" s="25"/>
      <c r="P5" s="15"/>
      <c r="Q5" s="22"/>
      <c r="R5" s="22"/>
      <c r="S5" s="25"/>
    </row>
    <row r="6" spans="1:19" ht="12.75">
      <c r="A6" s="64" t="s">
        <v>69</v>
      </c>
      <c r="B6" s="27">
        <f>+B8+B9</f>
        <v>106.24289999999985</v>
      </c>
      <c r="C6" s="27">
        <f>+C8+C9</f>
        <v>119.42412499999998</v>
      </c>
      <c r="D6" s="65">
        <f>+C6+B6</f>
        <v>225.66702499999982</v>
      </c>
      <c r="E6" s="66"/>
      <c r="F6" s="64" t="s">
        <v>69</v>
      </c>
      <c r="G6" s="67">
        <f>+B6/D6*100</f>
        <v>47.07949688263047</v>
      </c>
      <c r="H6" s="67">
        <f>+C6/D6*100</f>
        <v>52.92050311736952</v>
      </c>
      <c r="I6" s="10">
        <f>+H6+G6</f>
        <v>100</v>
      </c>
      <c r="K6" s="64" t="s">
        <v>69</v>
      </c>
      <c r="L6" s="27">
        <f>+L8+L9</f>
        <v>122.43812500000003</v>
      </c>
      <c r="M6" s="27">
        <f>+M8+M9</f>
        <v>133.2904</v>
      </c>
      <c r="N6" s="65">
        <f>+M6+L6</f>
        <v>255.72852500000005</v>
      </c>
      <c r="O6" s="66"/>
      <c r="P6" s="64" t="s">
        <v>69</v>
      </c>
      <c r="Q6" s="67">
        <f>+L6/N6*100</f>
        <v>47.87816494073158</v>
      </c>
      <c r="R6" s="67">
        <f>+M6/N6*100</f>
        <v>52.121835059268406</v>
      </c>
      <c r="S6" s="10">
        <f>+R6+Q6</f>
        <v>99.99999999999999</v>
      </c>
    </row>
    <row r="7" spans="1:19" ht="12.75">
      <c r="A7" s="29" t="s">
        <v>7</v>
      </c>
      <c r="B7" s="27"/>
      <c r="C7" s="27"/>
      <c r="D7" s="65"/>
      <c r="E7" s="66"/>
      <c r="F7" s="29" t="s">
        <v>7</v>
      </c>
      <c r="G7" s="67"/>
      <c r="H7" s="67"/>
      <c r="I7" s="10"/>
      <c r="K7" s="29" t="s">
        <v>7</v>
      </c>
      <c r="L7" s="27"/>
      <c r="M7" s="27"/>
      <c r="N7" s="65"/>
      <c r="O7" s="66"/>
      <c r="P7" s="29" t="s">
        <v>7</v>
      </c>
      <c r="Q7" s="67"/>
      <c r="R7" s="67"/>
      <c r="S7" s="10"/>
    </row>
    <row r="8" spans="1:19" ht="18" customHeight="1">
      <c r="A8" s="9" t="s">
        <v>178</v>
      </c>
      <c r="B8" s="508">
        <v>23.347325000000005</v>
      </c>
      <c r="C8" s="508">
        <v>30.9442</v>
      </c>
      <c r="D8" s="118">
        <f>+C8+B8</f>
        <v>54.29152500000001</v>
      </c>
      <c r="E8" s="66"/>
      <c r="F8" s="9" t="s">
        <v>178</v>
      </c>
      <c r="G8" s="119">
        <f>B8/B6%</f>
        <v>21.97542141639586</v>
      </c>
      <c r="H8" s="119">
        <f>C8/C6%</f>
        <v>25.911180006552282</v>
      </c>
      <c r="I8" s="120">
        <f>D8/D6%</f>
        <v>24.05824466379173</v>
      </c>
      <c r="K8" s="9" t="s">
        <v>178</v>
      </c>
      <c r="L8" s="508">
        <v>26.109650000000002</v>
      </c>
      <c r="M8" s="508">
        <v>30.979999999999997</v>
      </c>
      <c r="N8" s="118">
        <f>+M8+L8</f>
        <v>57.08965</v>
      </c>
      <c r="O8" s="66"/>
      <c r="P8" s="9" t="s">
        <v>178</v>
      </c>
      <c r="Q8" s="119">
        <f>L8/L6%</f>
        <v>21.32477118544571</v>
      </c>
      <c r="R8" s="119">
        <f>M8/M6%</f>
        <v>23.242484079873716</v>
      </c>
      <c r="S8" s="120">
        <f>N8/N6%</f>
        <v>22.324318337189794</v>
      </c>
    </row>
    <row r="9" spans="1:19" ht="12.75">
      <c r="A9" s="9" t="s">
        <v>179</v>
      </c>
      <c r="B9" s="508">
        <v>82.89557499999985</v>
      </c>
      <c r="C9" s="508">
        <v>88.47992499999998</v>
      </c>
      <c r="D9" s="118">
        <f>+C9+B9</f>
        <v>171.37549999999982</v>
      </c>
      <c r="E9" s="66"/>
      <c r="F9" s="9" t="s">
        <v>179</v>
      </c>
      <c r="G9" s="119">
        <f>B9/B6%</f>
        <v>78.02457858360414</v>
      </c>
      <c r="H9" s="119">
        <f>C9/C6%</f>
        <v>74.08881999344773</v>
      </c>
      <c r="I9" s="120">
        <f>D9/D6%</f>
        <v>75.94175533620827</v>
      </c>
      <c r="K9" s="9" t="s">
        <v>179</v>
      </c>
      <c r="L9" s="508">
        <v>96.32847500000003</v>
      </c>
      <c r="M9" s="508">
        <v>102.31040000000002</v>
      </c>
      <c r="N9" s="118">
        <f>+M9+L9</f>
        <v>198.63887500000004</v>
      </c>
      <c r="O9" s="66"/>
      <c r="P9" s="9" t="s">
        <v>179</v>
      </c>
      <c r="Q9" s="119">
        <f>L9/L6%</f>
        <v>78.6752288145543</v>
      </c>
      <c r="R9" s="119">
        <f>M9/M6%</f>
        <v>76.75751592012628</v>
      </c>
      <c r="S9" s="120">
        <f>N9/N6%</f>
        <v>77.6756816628102</v>
      </c>
    </row>
    <row r="10" spans="1:19" ht="12.75">
      <c r="A10" s="15"/>
      <c r="B10" s="346"/>
      <c r="C10" s="346"/>
      <c r="D10" s="68"/>
      <c r="E10" s="66"/>
      <c r="F10" s="15"/>
      <c r="G10" s="69"/>
      <c r="H10" s="69"/>
      <c r="I10" s="32"/>
      <c r="K10" s="15"/>
      <c r="L10" s="346"/>
      <c r="M10" s="346"/>
      <c r="N10" s="68"/>
      <c r="O10" s="66"/>
      <c r="P10" s="15"/>
      <c r="Q10" s="69"/>
      <c r="R10" s="69"/>
      <c r="S10" s="32"/>
    </row>
    <row r="11" spans="1:19" ht="12.75">
      <c r="A11" s="15" t="s">
        <v>72</v>
      </c>
      <c r="B11" s="346">
        <v>24.753450000000015</v>
      </c>
      <c r="C11" s="346">
        <v>19.91630000000001</v>
      </c>
      <c r="D11" s="118">
        <f>+C11+B11</f>
        <v>44.66975000000002</v>
      </c>
      <c r="E11" s="66"/>
      <c r="F11" s="15" t="s">
        <v>72</v>
      </c>
      <c r="G11" s="69">
        <f>B11/B6%</f>
        <v>23.298921622056675</v>
      </c>
      <c r="H11" s="69">
        <f>C11/C6%</f>
        <v>16.676948648357286</v>
      </c>
      <c r="I11" s="32">
        <f>D11/D6%</f>
        <v>19.794540208078722</v>
      </c>
      <c r="J11" s="70"/>
      <c r="K11" s="15" t="s">
        <v>72</v>
      </c>
      <c r="L11" s="346">
        <v>26.0132</v>
      </c>
      <c r="M11" s="346">
        <v>24.261000000000003</v>
      </c>
      <c r="N11" s="118">
        <f>+M11+L11</f>
        <v>50.27420000000001</v>
      </c>
      <c r="O11" s="66"/>
      <c r="P11" s="15" t="s">
        <v>72</v>
      </c>
      <c r="Q11" s="69">
        <f>L11/L6%</f>
        <v>21.245996702416015</v>
      </c>
      <c r="R11" s="69">
        <f>M11/M6%</f>
        <v>18.201610918715826</v>
      </c>
      <c r="S11" s="32">
        <f>N11/N6%</f>
        <v>19.659206965667988</v>
      </c>
    </row>
    <row r="12" spans="1:19" ht="12.75">
      <c r="A12" s="15" t="s">
        <v>73</v>
      </c>
      <c r="B12" s="346">
        <v>23.605449999999987</v>
      </c>
      <c r="C12" s="346">
        <v>29.56972499999999</v>
      </c>
      <c r="D12" s="118">
        <f>+C12+B12</f>
        <v>53.17517499999998</v>
      </c>
      <c r="E12" s="66"/>
      <c r="F12" s="15" t="s">
        <v>73</v>
      </c>
      <c r="G12" s="69">
        <f>B12/B6%</f>
        <v>22.21837882813818</v>
      </c>
      <c r="H12" s="69">
        <f>C12/C6%</f>
        <v>24.760260960672728</v>
      </c>
      <c r="I12" s="32">
        <f>D12/D6%</f>
        <v>23.563555641325987</v>
      </c>
      <c r="J12" s="70"/>
      <c r="K12" s="15" t="s">
        <v>73</v>
      </c>
      <c r="L12" s="346">
        <v>28.338974999999998</v>
      </c>
      <c r="M12" s="346">
        <v>36.46602499999999</v>
      </c>
      <c r="N12" s="118">
        <f>+M12+L12</f>
        <v>64.80499999999998</v>
      </c>
      <c r="O12" s="66"/>
      <c r="P12" s="15" t="s">
        <v>73</v>
      </c>
      <c r="Q12" s="69">
        <f>L12/L6%</f>
        <v>23.145548006390978</v>
      </c>
      <c r="R12" s="69">
        <f>M12/M6%</f>
        <v>27.358328131658382</v>
      </c>
      <c r="S12" s="32">
        <f>N12/N6%</f>
        <v>25.34132631469249</v>
      </c>
    </row>
    <row r="13" spans="1:19" ht="12.75">
      <c r="A13" s="15" t="s">
        <v>74</v>
      </c>
      <c r="B13" s="346">
        <v>30.693300000000033</v>
      </c>
      <c r="C13" s="346">
        <v>42.460374999999985</v>
      </c>
      <c r="D13" s="118">
        <f>+C13+B13</f>
        <v>73.15367500000002</v>
      </c>
      <c r="E13" s="66"/>
      <c r="F13" s="15" t="s">
        <v>74</v>
      </c>
      <c r="G13" s="69">
        <f>B13/B6%</f>
        <v>28.88974227924885</v>
      </c>
      <c r="H13" s="69">
        <f>C13/C6%</f>
        <v>35.55426929022925</v>
      </c>
      <c r="I13" s="32">
        <f>D13/D6%</f>
        <v>32.41664350385267</v>
      </c>
      <c r="J13" s="70"/>
      <c r="K13" s="15" t="s">
        <v>74</v>
      </c>
      <c r="L13" s="346">
        <v>36.98954999999999</v>
      </c>
      <c r="M13" s="346">
        <v>50.699800000000025</v>
      </c>
      <c r="N13" s="118">
        <f>+M13+L13</f>
        <v>87.68935000000002</v>
      </c>
      <c r="O13" s="66"/>
      <c r="P13" s="15" t="s">
        <v>74</v>
      </c>
      <c r="Q13" s="69">
        <f>L13/L6%</f>
        <v>30.21081056247797</v>
      </c>
      <c r="R13" s="69">
        <f>M13/M6%</f>
        <v>38.03709794553848</v>
      </c>
      <c r="S13" s="32">
        <f>N13/N6%</f>
        <v>34.290015163541106</v>
      </c>
    </row>
    <row r="14" spans="1:19" ht="12.75">
      <c r="A14" s="15" t="s">
        <v>75</v>
      </c>
      <c r="B14" s="346">
        <v>27.190700000000014</v>
      </c>
      <c r="C14" s="346">
        <v>27.477724999999996</v>
      </c>
      <c r="D14" s="118">
        <f>+C14+B14</f>
        <v>54.66842500000001</v>
      </c>
      <c r="E14" s="66"/>
      <c r="F14" s="15" t="s">
        <v>75</v>
      </c>
      <c r="G14" s="69">
        <f>B14/B6%</f>
        <v>25.592957270556482</v>
      </c>
      <c r="H14" s="69">
        <f>C14/C6%</f>
        <v>23.008521100740744</v>
      </c>
      <c r="I14" s="32">
        <f>D14/D6%</f>
        <v>24.225260646742722</v>
      </c>
      <c r="J14" s="70"/>
      <c r="K14" s="15" t="s">
        <v>75</v>
      </c>
      <c r="L14" s="346">
        <v>31.096399999999992</v>
      </c>
      <c r="M14" s="346">
        <v>21.863574999999994</v>
      </c>
      <c r="N14" s="118">
        <f>+M14+L14</f>
        <v>52.959974999999986</v>
      </c>
      <c r="O14" s="66"/>
      <c r="P14" s="15" t="s">
        <v>75</v>
      </c>
      <c r="Q14" s="69">
        <f>L14/L6%</f>
        <v>25.397644728715004</v>
      </c>
      <c r="R14" s="69">
        <f>M14/M6%</f>
        <v>16.40296300408731</v>
      </c>
      <c r="S14" s="32">
        <f>N14/N6%</f>
        <v>20.709451556098397</v>
      </c>
    </row>
    <row r="15" spans="1:19" ht="12.75">
      <c r="A15" s="15"/>
      <c r="B15" s="346"/>
      <c r="C15" s="346"/>
      <c r="D15" s="68"/>
      <c r="E15" s="66"/>
      <c r="F15" s="15"/>
      <c r="G15" s="69"/>
      <c r="H15" s="69"/>
      <c r="I15" s="32"/>
      <c r="K15" s="15"/>
      <c r="L15" s="346"/>
      <c r="M15" s="346"/>
      <c r="N15" s="68"/>
      <c r="O15" s="66"/>
      <c r="P15" s="15"/>
      <c r="Q15" s="69"/>
      <c r="R15" s="69"/>
      <c r="S15" s="32"/>
    </row>
    <row r="16" spans="1:19" ht="12.75">
      <c r="A16" s="15" t="s">
        <v>90</v>
      </c>
      <c r="B16" s="346">
        <v>43.631849999999986</v>
      </c>
      <c r="C16" s="346">
        <v>37.50777499999999</v>
      </c>
      <c r="D16" s="118">
        <f>+C16+B16</f>
        <v>81.13962499999997</v>
      </c>
      <c r="E16" s="66"/>
      <c r="F16" s="15" t="s">
        <v>90</v>
      </c>
      <c r="G16" s="69">
        <f>B16/B6%</f>
        <v>41.068014897936756</v>
      </c>
      <c r="H16" s="69">
        <f>C16/C6%</f>
        <v>31.40720101570767</v>
      </c>
      <c r="I16" s="32">
        <f>D16/D6%</f>
        <v>35.95546358622844</v>
      </c>
      <c r="J16" s="70"/>
      <c r="K16" s="15" t="s">
        <v>90</v>
      </c>
      <c r="L16" s="346">
        <v>50.44410000000001</v>
      </c>
      <c r="M16" s="346">
        <v>37.60220000000004</v>
      </c>
      <c r="N16" s="118">
        <f>+M16+L16</f>
        <v>88.04630000000006</v>
      </c>
      <c r="O16" s="66"/>
      <c r="P16" s="15" t="s">
        <v>90</v>
      </c>
      <c r="Q16" s="69">
        <f>L16/L6%</f>
        <v>41.199667178830126</v>
      </c>
      <c r="R16" s="69">
        <f>M16/M6%</f>
        <v>28.210733856301758</v>
      </c>
      <c r="S16" s="32">
        <f>N16/N6%</f>
        <v>34.42959677650354</v>
      </c>
    </row>
    <row r="17" spans="1:19" ht="12.75">
      <c r="A17" s="15" t="s">
        <v>76</v>
      </c>
      <c r="B17" s="346">
        <v>10.822024999999996</v>
      </c>
      <c r="C17" s="346">
        <v>47.75372499999999</v>
      </c>
      <c r="D17" s="118">
        <f>+C17+B17</f>
        <v>58.575749999999985</v>
      </c>
      <c r="E17" s="66"/>
      <c r="F17" s="15" t="s">
        <v>76</v>
      </c>
      <c r="G17" s="69">
        <f>B17/B6%</f>
        <v>10.186115966337526</v>
      </c>
      <c r="H17" s="69">
        <f>C17/C6%</f>
        <v>39.98666517338938</v>
      </c>
      <c r="I17" s="32">
        <f>D17/D6%</f>
        <v>25.956716538448642</v>
      </c>
      <c r="J17" s="70"/>
      <c r="K17" s="15" t="s">
        <v>76</v>
      </c>
      <c r="L17" s="346">
        <v>13.347850000000005</v>
      </c>
      <c r="M17" s="346">
        <v>53.39527499999997</v>
      </c>
      <c r="N17" s="118">
        <f>+M17+L17</f>
        <v>66.74312499999998</v>
      </c>
      <c r="O17" s="66"/>
      <c r="P17" s="15" t="s">
        <v>76</v>
      </c>
      <c r="Q17" s="69">
        <f>L17/L6%</f>
        <v>10.901710557883831</v>
      </c>
      <c r="R17" s="69">
        <f>M17/M6%</f>
        <v>40.05935536242668</v>
      </c>
      <c r="S17" s="32">
        <f>N17/N6%</f>
        <v>26.099210090074997</v>
      </c>
    </row>
    <row r="18" spans="1:19" ht="12.75">
      <c r="A18" s="15" t="s">
        <v>77</v>
      </c>
      <c r="B18" s="346">
        <v>48.93565000000002</v>
      </c>
      <c r="C18" s="346">
        <v>31.881524999999996</v>
      </c>
      <c r="D18" s="118">
        <f>+C18+B18</f>
        <v>80.81717500000002</v>
      </c>
      <c r="E18" s="66"/>
      <c r="F18" s="15" t="s">
        <v>77</v>
      </c>
      <c r="G18" s="69">
        <f>B18/B6%</f>
        <v>46.06016025541479</v>
      </c>
      <c r="H18" s="69">
        <f>C18/C6%</f>
        <v>26.696050735142506</v>
      </c>
      <c r="I18" s="32">
        <f>D18/D6%</f>
        <v>35.81257607308825</v>
      </c>
      <c r="J18" s="70"/>
      <c r="K18" s="15" t="s">
        <v>77</v>
      </c>
      <c r="L18" s="346">
        <v>54.56707499999998</v>
      </c>
      <c r="M18" s="346">
        <v>38.60529999999999</v>
      </c>
      <c r="N18" s="118">
        <f>+M18+L18</f>
        <v>93.17237499999997</v>
      </c>
      <c r="O18" s="66"/>
      <c r="P18" s="15" t="s">
        <v>77</v>
      </c>
      <c r="Q18" s="69">
        <f>L18/L6%</f>
        <v>44.567061934344366</v>
      </c>
      <c r="R18" s="69">
        <f>M18/M6%</f>
        <v>28.963301182980913</v>
      </c>
      <c r="S18" s="32">
        <f>N18/N6%</f>
        <v>36.43409549247584</v>
      </c>
    </row>
    <row r="19" spans="1:19" ht="12.75">
      <c r="A19" s="15" t="s">
        <v>97</v>
      </c>
      <c r="B19" s="346">
        <v>2.8533749999999993</v>
      </c>
      <c r="C19" s="346">
        <v>2.2811</v>
      </c>
      <c r="D19" s="118">
        <f>+C19+B19</f>
        <v>5.134474999999999</v>
      </c>
      <c r="E19" s="66"/>
      <c r="F19" s="15" t="s">
        <v>97</v>
      </c>
      <c r="G19" s="69">
        <f>B19/B6%</f>
        <v>2.685708880311064</v>
      </c>
      <c r="H19" s="69">
        <f>C19/C6%</f>
        <v>1.9100830757604466</v>
      </c>
      <c r="I19" s="32">
        <f>D19/D6%</f>
        <v>2.275243802234732</v>
      </c>
      <c r="J19" s="70"/>
      <c r="K19" s="15" t="s">
        <v>97</v>
      </c>
      <c r="L19" s="346">
        <v>4.0791</v>
      </c>
      <c r="M19" s="346">
        <v>3.687625</v>
      </c>
      <c r="N19" s="118">
        <f>+M19+L19</f>
        <v>7.766725000000001</v>
      </c>
      <c r="O19" s="66"/>
      <c r="P19" s="15" t="s">
        <v>97</v>
      </c>
      <c r="Q19" s="69">
        <f>L19/L6%</f>
        <v>3.331560328941659</v>
      </c>
      <c r="R19" s="69">
        <f>M19/M6%</f>
        <v>2.7666095982906493</v>
      </c>
      <c r="S19" s="32">
        <f>N19/N6%</f>
        <v>3.037097640945608</v>
      </c>
    </row>
    <row r="20" spans="1:19" ht="12.75">
      <c r="A20" s="15"/>
      <c r="B20" s="346"/>
      <c r="C20" s="346"/>
      <c r="D20" s="68"/>
      <c r="E20" s="66"/>
      <c r="F20" s="15"/>
      <c r="G20" s="69"/>
      <c r="H20" s="69"/>
      <c r="I20" s="32"/>
      <c r="K20" s="15"/>
      <c r="L20" s="346"/>
      <c r="M20" s="346"/>
      <c r="N20" s="68"/>
      <c r="O20" s="66"/>
      <c r="P20" s="15"/>
      <c r="Q20" s="69"/>
      <c r="R20" s="69"/>
      <c r="S20" s="32"/>
    </row>
    <row r="21" spans="1:19" ht="12.75">
      <c r="A21" s="15" t="s">
        <v>78</v>
      </c>
      <c r="B21" s="346">
        <v>68.976625</v>
      </c>
      <c r="C21" s="346">
        <v>53.361500000000014</v>
      </c>
      <c r="D21" s="118">
        <f>+C21+B21</f>
        <v>122.33812500000002</v>
      </c>
      <c r="E21" s="66"/>
      <c r="F21" s="15" t="s">
        <v>78</v>
      </c>
      <c r="G21" s="69">
        <f>B21/B6%</f>
        <v>64.92351488899503</v>
      </c>
      <c r="H21" s="69">
        <f>C21/C6%</f>
        <v>44.682345380382756</v>
      </c>
      <c r="I21" s="32">
        <f>D21/D6%</f>
        <v>54.211786148197824</v>
      </c>
      <c r="J21" s="70"/>
      <c r="K21" s="15" t="s">
        <v>78</v>
      </c>
      <c r="L21" s="346">
        <v>73.297825</v>
      </c>
      <c r="M21" s="346">
        <v>60.627749999999956</v>
      </c>
      <c r="N21" s="118">
        <f>+M21+L21</f>
        <v>133.92557499999995</v>
      </c>
      <c r="O21" s="66"/>
      <c r="P21" s="15" t="s">
        <v>78</v>
      </c>
      <c r="Q21" s="69">
        <f>L21/L6%</f>
        <v>59.86519721696162</v>
      </c>
      <c r="R21" s="69">
        <f>M21/M6%</f>
        <v>45.48545881773928</v>
      </c>
      <c r="S21" s="32">
        <f>N21/N6%</f>
        <v>52.37021368656466</v>
      </c>
    </row>
    <row r="22" spans="1:19" ht="12.75">
      <c r="A22" s="15" t="s">
        <v>79</v>
      </c>
      <c r="B22" s="346">
        <v>27.787900000000015</v>
      </c>
      <c r="C22" s="346">
        <v>47.29715</v>
      </c>
      <c r="D22" s="118">
        <f>+C22+B22</f>
        <v>75.08505000000002</v>
      </c>
      <c r="E22" s="66"/>
      <c r="F22" s="15" t="s">
        <v>79</v>
      </c>
      <c r="G22" s="69">
        <f>B22/B6%</f>
        <v>26.15506542084229</v>
      </c>
      <c r="H22" s="69">
        <f>C22/C6%</f>
        <v>39.60435129836623</v>
      </c>
      <c r="I22" s="32">
        <f>D22/D6%</f>
        <v>33.27249517292129</v>
      </c>
      <c r="J22" s="70"/>
      <c r="K22" s="15" t="s">
        <v>79</v>
      </c>
      <c r="L22" s="346">
        <v>38.57584999999998</v>
      </c>
      <c r="M22" s="346">
        <v>55.14262500000002</v>
      </c>
      <c r="N22" s="118">
        <f>+M22+L22</f>
        <v>93.718475</v>
      </c>
      <c r="O22" s="66"/>
      <c r="P22" s="15" t="s">
        <v>79</v>
      </c>
      <c r="Q22" s="69">
        <f>L22/L6%</f>
        <v>31.506403744748603</v>
      </c>
      <c r="R22" s="69">
        <f>M22/M6%</f>
        <v>41.370289983374654</v>
      </c>
      <c r="S22" s="32">
        <f>N22/N6%</f>
        <v>36.647642260479145</v>
      </c>
    </row>
    <row r="23" spans="1:19" ht="12.75">
      <c r="A23" s="15" t="s">
        <v>80</v>
      </c>
      <c r="B23" s="346">
        <v>9.441775000000003</v>
      </c>
      <c r="C23" s="346">
        <v>14.985925</v>
      </c>
      <c r="D23" s="118">
        <f>+C23+B23</f>
        <v>24.4277</v>
      </c>
      <c r="E23" s="66"/>
      <c r="F23" s="15" t="s">
        <v>80</v>
      </c>
      <c r="G23" s="69">
        <f>B23/B6%</f>
        <v>8.886970329311433</v>
      </c>
      <c r="H23" s="69">
        <f>C23/C6%</f>
        <v>12.548490516468096</v>
      </c>
      <c r="I23" s="32">
        <f>D23/D6%</f>
        <v>10.824665234098788</v>
      </c>
      <c r="J23" s="70"/>
      <c r="K23" s="15" t="s">
        <v>80</v>
      </c>
      <c r="L23" s="346">
        <v>10.15635</v>
      </c>
      <c r="M23" s="346">
        <v>14.460424999999997</v>
      </c>
      <c r="N23" s="118">
        <f>+M23+L23</f>
        <v>24.616774999999997</v>
      </c>
      <c r="O23" s="66"/>
      <c r="P23" s="15" t="s">
        <v>80</v>
      </c>
      <c r="Q23" s="69">
        <f>L23/L6%</f>
        <v>8.295087824972816</v>
      </c>
      <c r="R23" s="69">
        <f>M23/M6%</f>
        <v>10.848812067485728</v>
      </c>
      <c r="S23" s="32">
        <f>N23/N6%</f>
        <v>9.626135762523948</v>
      </c>
    </row>
    <row r="24" spans="1:19" ht="12.75">
      <c r="A24" s="15" t="s">
        <v>81</v>
      </c>
      <c r="B24" s="346">
        <v>0.0366</v>
      </c>
      <c r="C24" s="346">
        <v>3.779549999999999</v>
      </c>
      <c r="D24" s="118">
        <f>+C24+B24</f>
        <v>3.816149999999999</v>
      </c>
      <c r="E24" s="66"/>
      <c r="F24" s="15" t="s">
        <v>81</v>
      </c>
      <c r="G24" s="69">
        <f>B24/B6%</f>
        <v>0.03444936085140753</v>
      </c>
      <c r="H24" s="69">
        <f>C24/C6%</f>
        <v>3.164812804782953</v>
      </c>
      <c r="I24" s="32">
        <f>D24/D6%</f>
        <v>1.6910534447821972</v>
      </c>
      <c r="J24" s="70"/>
      <c r="K24" s="15" t="s">
        <v>81</v>
      </c>
      <c r="L24" s="346">
        <v>0.40809999999999996</v>
      </c>
      <c r="M24" s="346">
        <v>3.059600000000002</v>
      </c>
      <c r="N24" s="118">
        <f>+M24+L24</f>
        <v>3.467700000000002</v>
      </c>
      <c r="O24" s="66"/>
      <c r="P24" s="15" t="s">
        <v>81</v>
      </c>
      <c r="Q24" s="69">
        <f>L24/L6%</f>
        <v>0.3333112133169304</v>
      </c>
      <c r="R24" s="69">
        <f>M24/M6%</f>
        <v>2.295439131400312</v>
      </c>
      <c r="S24" s="32">
        <f>N24/N6%</f>
        <v>1.356008290432208</v>
      </c>
    </row>
    <row r="25" spans="1:19" ht="12.75">
      <c r="A25" s="15"/>
      <c r="B25" s="346"/>
      <c r="C25" s="346"/>
      <c r="D25" s="68"/>
      <c r="E25" s="66"/>
      <c r="F25" s="15"/>
      <c r="G25" s="69"/>
      <c r="H25" s="69"/>
      <c r="I25" s="32"/>
      <c r="K25" s="15"/>
      <c r="L25" s="346"/>
      <c r="M25" s="346"/>
      <c r="N25" s="68"/>
      <c r="O25" s="66"/>
      <c r="P25" s="15"/>
      <c r="Q25" s="69"/>
      <c r="R25" s="69"/>
      <c r="S25" s="32"/>
    </row>
    <row r="26" spans="1:19" ht="12.75">
      <c r="A26" s="15" t="s">
        <v>82</v>
      </c>
      <c r="B26" s="346">
        <v>5.566225000000002</v>
      </c>
      <c r="C26" s="346">
        <v>4.208074999999999</v>
      </c>
      <c r="D26" s="118">
        <f>+C26+B26</f>
        <v>9.7743</v>
      </c>
      <c r="E26" s="66"/>
      <c r="F26" s="15" t="s">
        <v>82</v>
      </c>
      <c r="G26" s="69">
        <f>B26/B6%</f>
        <v>5.239150098500709</v>
      </c>
      <c r="H26" s="69">
        <f>C26/C6%</f>
        <v>3.5236389632329317</v>
      </c>
      <c r="I26" s="32">
        <f>D26/D6%</f>
        <v>4.331292974682503</v>
      </c>
      <c r="J26" s="70"/>
      <c r="K26" s="15" t="s">
        <v>82</v>
      </c>
      <c r="L26" s="346">
        <v>5.614275</v>
      </c>
      <c r="M26" s="346">
        <v>5.158524999999998</v>
      </c>
      <c r="N26" s="118">
        <f>+M26+L26</f>
        <v>10.772799999999998</v>
      </c>
      <c r="O26" s="66"/>
      <c r="P26" s="15" t="s">
        <v>82</v>
      </c>
      <c r="Q26" s="69">
        <f>L26/L6%</f>
        <v>4.585397726402621</v>
      </c>
      <c r="R26" s="69">
        <f>M26/M6%</f>
        <v>3.8701399350590875</v>
      </c>
      <c r="S26" s="32">
        <f>N26/N6%</f>
        <v>4.212592240149978</v>
      </c>
    </row>
    <row r="27" spans="1:19" ht="12.75">
      <c r="A27" s="15" t="s">
        <v>83</v>
      </c>
      <c r="B27" s="346">
        <v>50.018649999999994</v>
      </c>
      <c r="C27" s="346">
        <v>43.68907499999998</v>
      </c>
      <c r="D27" s="118">
        <f>+C27+B27</f>
        <v>93.70772499999998</v>
      </c>
      <c r="E27" s="66"/>
      <c r="F27" s="15" t="s">
        <v>83</v>
      </c>
      <c r="G27" s="69">
        <f>B27/B6%</f>
        <v>47.07952249044413</v>
      </c>
      <c r="H27" s="69">
        <f>C27/C6%</f>
        <v>36.58312338482697</v>
      </c>
      <c r="I27" s="32">
        <f>D27/D6%</f>
        <v>41.52477527454445</v>
      </c>
      <c r="J27" s="70"/>
      <c r="K27" s="15" t="s">
        <v>83</v>
      </c>
      <c r="L27" s="346">
        <v>56.65207499999996</v>
      </c>
      <c r="M27" s="346">
        <v>50.02200000000001</v>
      </c>
      <c r="N27" s="118">
        <f>+M27+L27</f>
        <v>106.67407499999997</v>
      </c>
      <c r="O27" s="66"/>
      <c r="P27" s="15" t="s">
        <v>83</v>
      </c>
      <c r="Q27" s="69">
        <f>L27/L6%</f>
        <v>46.26996288941859</v>
      </c>
      <c r="R27" s="69">
        <f>M27/M6%</f>
        <v>37.528584204113734</v>
      </c>
      <c r="S27" s="32">
        <f>N27/N6%</f>
        <v>41.713795909157945</v>
      </c>
    </row>
    <row r="28" spans="1:19" ht="12.75">
      <c r="A28" s="15" t="s">
        <v>84</v>
      </c>
      <c r="B28" s="346">
        <v>14.276974999999998</v>
      </c>
      <c r="C28" s="346">
        <v>14.943124999999997</v>
      </c>
      <c r="D28" s="118">
        <f>+C28+B28</f>
        <v>29.220099999999995</v>
      </c>
      <c r="E28" s="66"/>
      <c r="F28" s="15" t="s">
        <v>84</v>
      </c>
      <c r="G28" s="69">
        <f>B28/B6%</f>
        <v>13.438050919167322</v>
      </c>
      <c r="H28" s="69">
        <f>C28/C6%</f>
        <v>12.512651861589942</v>
      </c>
      <c r="I28" s="32">
        <f>D28/D6%</f>
        <v>12.948325082053977</v>
      </c>
      <c r="J28" s="70"/>
      <c r="K28" s="15" t="s">
        <v>84</v>
      </c>
      <c r="L28" s="346">
        <v>16.11335</v>
      </c>
      <c r="M28" s="346">
        <v>14.888250000000003</v>
      </c>
      <c r="N28" s="118">
        <f>+M28+L28</f>
        <v>31.001600000000003</v>
      </c>
      <c r="O28" s="66"/>
      <c r="P28" s="15" t="s">
        <v>84</v>
      </c>
      <c r="Q28" s="69">
        <f>L28/L6%</f>
        <v>13.160402448175352</v>
      </c>
      <c r="R28" s="69">
        <f>M28/M6%</f>
        <v>11.169784170502904</v>
      </c>
      <c r="S28" s="32">
        <f>N28/N6%</f>
        <v>12.122855672827267</v>
      </c>
    </row>
    <row r="29" spans="1:19" ht="12.75">
      <c r="A29" s="15" t="s">
        <v>85</v>
      </c>
      <c r="B29" s="346">
        <v>28.768625000000014</v>
      </c>
      <c r="C29" s="346">
        <v>42.649750000000004</v>
      </c>
      <c r="D29" s="118">
        <f>+C29+B29</f>
        <v>71.41837500000003</v>
      </c>
      <c r="E29" s="66"/>
      <c r="F29" s="15" t="s">
        <v>85</v>
      </c>
      <c r="G29" s="69">
        <f>B29/B6%</f>
        <v>27.078162399558046</v>
      </c>
      <c r="H29" s="69">
        <f>C29/C6%</f>
        <v>35.712842777788836</v>
      </c>
      <c r="I29" s="32">
        <f>D29/D6%</f>
        <v>31.64767869829457</v>
      </c>
      <c r="J29" s="70"/>
      <c r="K29" s="15" t="s">
        <v>85</v>
      </c>
      <c r="L29" s="346">
        <v>35.297900000000006</v>
      </c>
      <c r="M29" s="346">
        <v>47.55667500000001</v>
      </c>
      <c r="N29" s="118">
        <f>+M29+L29</f>
        <v>82.85457500000001</v>
      </c>
      <c r="O29" s="66"/>
      <c r="P29" s="15" t="s">
        <v>85</v>
      </c>
      <c r="Q29" s="69">
        <f>L29/L6%</f>
        <v>28.829173919479736</v>
      </c>
      <c r="R29" s="69">
        <f>M29/M6%</f>
        <v>35.678994886353415</v>
      </c>
      <c r="S29" s="32">
        <f>N29/N6%</f>
        <v>32.39942630568881</v>
      </c>
    </row>
    <row r="30" spans="1:19" ht="12.75">
      <c r="A30" s="15" t="s">
        <v>86</v>
      </c>
      <c r="B30" s="346">
        <v>7.612424999999998</v>
      </c>
      <c r="C30" s="346">
        <v>13.934099999999999</v>
      </c>
      <c r="D30" s="118">
        <f>+C30+B30</f>
        <v>21.546524999999995</v>
      </c>
      <c r="E30" s="66"/>
      <c r="F30" s="15" t="s">
        <v>86</v>
      </c>
      <c r="G30" s="69">
        <f>B30/B6%</f>
        <v>7.165114092329943</v>
      </c>
      <c r="H30" s="69">
        <f>C30/C6%</f>
        <v>11.667743012561326</v>
      </c>
      <c r="I30" s="32">
        <f>D30/D6%</f>
        <v>9.547927970424572</v>
      </c>
      <c r="J30" s="70"/>
      <c r="K30" s="15" t="s">
        <v>86</v>
      </c>
      <c r="L30" s="346">
        <v>8.760525</v>
      </c>
      <c r="M30" s="346">
        <v>15.664950000000005</v>
      </c>
      <c r="N30" s="118">
        <f>+M30+L30</f>
        <v>24.425475000000006</v>
      </c>
      <c r="O30" s="66"/>
      <c r="P30" s="15" t="s">
        <v>86</v>
      </c>
      <c r="Q30" s="69">
        <f>L30/L6%</f>
        <v>7.155063016523651</v>
      </c>
      <c r="R30" s="69">
        <f>M30/M6%</f>
        <v>11.752496803970882</v>
      </c>
      <c r="S30" s="32">
        <f>N30/N6%</f>
        <v>9.551329872175973</v>
      </c>
    </row>
    <row r="31" spans="1:19" ht="12.75">
      <c r="A31" s="37"/>
      <c r="B31" s="509"/>
      <c r="C31" s="417"/>
      <c r="D31" s="118"/>
      <c r="F31" s="37"/>
      <c r="G31" s="41"/>
      <c r="H31" s="40"/>
      <c r="I31" s="25"/>
      <c r="K31" s="37"/>
      <c r="L31" s="509"/>
      <c r="M31" s="417"/>
      <c r="N31" s="118"/>
      <c r="P31" s="37"/>
      <c r="Q31" s="41"/>
      <c r="R31" s="40"/>
      <c r="S31" s="25"/>
    </row>
    <row r="32" spans="1:19" ht="30" customHeight="1" thickBot="1">
      <c r="A32" s="408" t="s">
        <v>239</v>
      </c>
      <c r="B32" s="510"/>
      <c r="C32" s="510"/>
      <c r="D32" s="44"/>
      <c r="F32" s="408" t="s">
        <v>239</v>
      </c>
      <c r="G32" s="43"/>
      <c r="H32" s="43"/>
      <c r="I32" s="44"/>
      <c r="K32" s="408" t="s">
        <v>239</v>
      </c>
      <c r="L32" s="510"/>
      <c r="M32" s="510"/>
      <c r="N32" s="44"/>
      <c r="P32" s="408" t="s">
        <v>239</v>
      </c>
      <c r="Q32" s="43"/>
      <c r="R32" s="43"/>
      <c r="S32" s="44"/>
    </row>
    <row r="33" spans="2:13" ht="13.5" thickTop="1">
      <c r="B33" s="495"/>
      <c r="C33" s="495"/>
      <c r="L33" s="495"/>
      <c r="M33" s="495"/>
    </row>
    <row r="34" spans="2:13" ht="12.75">
      <c r="B34" s="495"/>
      <c r="C34" s="495"/>
      <c r="L34" s="495"/>
      <c r="M34" s="495"/>
    </row>
    <row r="35" spans="2:13" ht="12.75">
      <c r="B35" s="495"/>
      <c r="C35" s="495"/>
      <c r="L35" s="495"/>
      <c r="M35" s="495"/>
    </row>
    <row r="36" spans="2:13" ht="12.75">
      <c r="B36" s="495"/>
      <c r="C36" s="495"/>
      <c r="L36" s="495"/>
      <c r="M36" s="495"/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6.8515625" style="0" customWidth="1"/>
    <col min="3" max="4" width="7.140625" style="0" customWidth="1"/>
    <col min="5" max="5" width="2.7109375" style="0" customWidth="1"/>
    <col min="6" max="6" width="6.8515625" style="0" customWidth="1"/>
    <col min="7" max="8" width="7.7109375" style="0" customWidth="1"/>
    <col min="9" max="9" width="6.7109375" style="0" customWidth="1"/>
    <col min="10" max="10" width="23.00390625" style="0" customWidth="1"/>
    <col min="11" max="11" width="6.8515625" style="0" customWidth="1"/>
    <col min="12" max="13" width="7.140625" style="0" customWidth="1"/>
    <col min="14" max="14" width="2.7109375" style="0" customWidth="1"/>
    <col min="15" max="15" width="6.8515625" style="0" customWidth="1"/>
    <col min="16" max="17" width="7.7109375" style="0" customWidth="1"/>
  </cols>
  <sheetData>
    <row r="1" spans="1:17" ht="19.5" customHeight="1" thickTop="1">
      <c r="A1" s="1" t="s">
        <v>107</v>
      </c>
      <c r="B1" s="2"/>
      <c r="C1" s="2"/>
      <c r="D1" s="2"/>
      <c r="E1" s="2"/>
      <c r="F1" s="2"/>
      <c r="G1" s="2"/>
      <c r="H1" s="3"/>
      <c r="J1" s="1" t="s">
        <v>107</v>
      </c>
      <c r="K1" s="2"/>
      <c r="L1" s="2"/>
      <c r="M1" s="2"/>
      <c r="N1" s="2"/>
      <c r="O1" s="2"/>
      <c r="P1" s="2"/>
      <c r="Q1" s="3"/>
    </row>
    <row r="2" spans="1:17" ht="19.5" customHeight="1">
      <c r="A2" s="87" t="s">
        <v>110</v>
      </c>
      <c r="B2" s="88"/>
      <c r="C2" s="88"/>
      <c r="D2" s="88"/>
      <c r="E2" s="88"/>
      <c r="F2" s="88"/>
      <c r="G2" s="88"/>
      <c r="H2" s="62"/>
      <c r="J2" s="87" t="s">
        <v>113</v>
      </c>
      <c r="K2" s="88"/>
      <c r="L2" s="88"/>
      <c r="M2" s="88"/>
      <c r="N2" s="88"/>
      <c r="O2" s="88"/>
      <c r="P2" s="88"/>
      <c r="Q2" s="62"/>
    </row>
    <row r="3" spans="1:17" ht="12.75">
      <c r="A3" s="90"/>
      <c r="B3" s="91" t="s">
        <v>224</v>
      </c>
      <c r="C3" s="92"/>
      <c r="D3" s="92"/>
      <c r="E3" s="93"/>
      <c r="F3" s="280" t="s">
        <v>225</v>
      </c>
      <c r="G3" s="281"/>
      <c r="H3" s="282"/>
      <c r="J3" s="90"/>
      <c r="K3" s="91" t="s">
        <v>224</v>
      </c>
      <c r="L3" s="92"/>
      <c r="M3" s="92"/>
      <c r="N3" s="93"/>
      <c r="O3" s="280" t="s">
        <v>225</v>
      </c>
      <c r="P3" s="281"/>
      <c r="Q3" s="282"/>
    </row>
    <row r="4" spans="1:17" ht="12.75">
      <c r="A4" s="18"/>
      <c r="B4" s="7" t="s">
        <v>117</v>
      </c>
      <c r="C4" s="7" t="s">
        <v>105</v>
      </c>
      <c r="D4" s="7" t="s">
        <v>106</v>
      </c>
      <c r="E4" s="89"/>
      <c r="F4" s="256" t="s">
        <v>117</v>
      </c>
      <c r="G4" s="256" t="s">
        <v>108</v>
      </c>
      <c r="H4" s="257" t="s">
        <v>109</v>
      </c>
      <c r="J4" s="18"/>
      <c r="K4" s="7" t="s">
        <v>117</v>
      </c>
      <c r="L4" s="7" t="s">
        <v>105</v>
      </c>
      <c r="M4" s="7" t="s">
        <v>106</v>
      </c>
      <c r="N4" s="89"/>
      <c r="O4" s="256" t="s">
        <v>117</v>
      </c>
      <c r="P4" s="256" t="s">
        <v>108</v>
      </c>
      <c r="Q4" s="257" t="s">
        <v>109</v>
      </c>
    </row>
    <row r="5" spans="1:17" ht="12.75">
      <c r="A5" s="15"/>
      <c r="B5" s="22"/>
      <c r="C5" s="22"/>
      <c r="D5" s="22"/>
      <c r="E5" s="83"/>
      <c r="F5" s="259"/>
      <c r="G5" s="259"/>
      <c r="H5" s="260"/>
      <c r="J5" s="15"/>
      <c r="K5" s="22"/>
      <c r="L5" s="22"/>
      <c r="M5" s="22"/>
      <c r="N5" s="83"/>
      <c r="O5" s="259"/>
      <c r="P5" s="259"/>
      <c r="Q5" s="260"/>
    </row>
    <row r="6" spans="1:17" ht="12.75">
      <c r="A6" s="64" t="s">
        <v>69</v>
      </c>
      <c r="B6" s="27">
        <f>'Disocc.Eurostat'!B6</f>
        <v>83.40927499999998</v>
      </c>
      <c r="C6" s="27">
        <f>'Disocc.Eurostat'!C6</f>
        <v>80.57744999999996</v>
      </c>
      <c r="D6" s="114">
        <f>'Disocc.Eurostat'!D6</f>
        <v>163.98672499999992</v>
      </c>
      <c r="E6" s="114"/>
      <c r="F6" s="268">
        <f>+F8+F9+F10</f>
        <v>-6.188550000000026</v>
      </c>
      <c r="G6" s="268">
        <f>+G8+G9+G10</f>
        <v>-12.19680000000005</v>
      </c>
      <c r="H6" s="272">
        <f>+G6+F6</f>
        <v>-18.385350000000074</v>
      </c>
      <c r="J6" s="64" t="s">
        <v>69</v>
      </c>
      <c r="K6" s="27">
        <f>'Disocc.allargata'!B6</f>
        <v>106.24289999999985</v>
      </c>
      <c r="L6" s="27">
        <f>'Disocc.allargata'!C6</f>
        <v>119.42412499999998</v>
      </c>
      <c r="M6" s="27">
        <f>'Disocc.allargata'!D6</f>
        <v>225.66702499999982</v>
      </c>
      <c r="N6" s="84"/>
      <c r="O6" s="268">
        <f>+O12+O13</f>
        <v>-16.19522500000017</v>
      </c>
      <c r="P6" s="268">
        <f>+P13+P12</f>
        <v>-13.866275000000034</v>
      </c>
      <c r="Q6" s="272">
        <f>+P6+O6</f>
        <v>-30.061500000000205</v>
      </c>
    </row>
    <row r="7" spans="1:17" ht="12.75">
      <c r="A7" s="29" t="s">
        <v>7</v>
      </c>
      <c r="B7" s="27"/>
      <c r="C7" s="27"/>
      <c r="D7" s="114"/>
      <c r="E7" s="114"/>
      <c r="F7" s="268"/>
      <c r="G7" s="268"/>
      <c r="H7" s="272"/>
      <c r="J7" s="29" t="s">
        <v>7</v>
      </c>
      <c r="K7" s="27"/>
      <c r="L7" s="27"/>
      <c r="M7" s="27"/>
      <c r="N7" s="84"/>
      <c r="O7" s="268"/>
      <c r="P7" s="268"/>
      <c r="Q7" s="272"/>
    </row>
    <row r="8" spans="1:17" ht="19.5" customHeight="1">
      <c r="A8" s="15" t="s">
        <v>70</v>
      </c>
      <c r="B8" s="30">
        <f>'Disocc.Eurostat'!B8</f>
        <v>53.24812499999998</v>
      </c>
      <c r="C8" s="30">
        <f>'Disocc.Eurostat'!C8</f>
        <v>43.72949999999997</v>
      </c>
      <c r="D8" s="115">
        <f>'Disocc.Eurostat'!D8</f>
        <v>96.97762499999996</v>
      </c>
      <c r="E8" s="115"/>
      <c r="F8" s="273">
        <f>+'Disocc.Eurostat'!B8-'Disocc.Eurostat'!L8</f>
        <v>-7.067250000000023</v>
      </c>
      <c r="G8" s="273">
        <f>+'Disocc.Eurostat'!C8-'Disocc.Eurostat'!M8</f>
        <v>-2.555300000000038</v>
      </c>
      <c r="H8" s="276">
        <f>+G8+F8</f>
        <v>-9.62255000000006</v>
      </c>
      <c r="J8" s="15" t="s">
        <v>70</v>
      </c>
      <c r="K8" s="138" t="s">
        <v>180</v>
      </c>
      <c r="L8" s="138"/>
      <c r="M8" s="137"/>
      <c r="N8" s="85"/>
      <c r="O8" s="283" t="s">
        <v>180</v>
      </c>
      <c r="P8" s="283"/>
      <c r="Q8" s="284"/>
    </row>
    <row r="9" spans="1:17" ht="12.75">
      <c r="A9" s="15" t="s">
        <v>112</v>
      </c>
      <c r="B9" s="30">
        <f>'Disocc.Eurostat'!B9</f>
        <v>18.121525000000002</v>
      </c>
      <c r="C9" s="30">
        <f>'Disocc.Eurostat'!C9</f>
        <v>17.980724999999996</v>
      </c>
      <c r="D9" s="115">
        <f>'Disocc.Eurostat'!D9</f>
        <v>36.10225</v>
      </c>
      <c r="E9" s="115"/>
      <c r="F9" s="273">
        <f>+'Disocc.Eurostat'!B9-'Disocc.Eurostat'!L9</f>
        <v>5.968124999999999</v>
      </c>
      <c r="G9" s="273">
        <f>+'Disocc.Eurostat'!C9-'Disocc.Eurostat'!M9</f>
        <v>-4.822900000000008</v>
      </c>
      <c r="H9" s="276">
        <f aca="true" t="shared" si="0" ref="H9:H34">+G9+F9</f>
        <v>1.145224999999991</v>
      </c>
      <c r="J9" s="15" t="s">
        <v>112</v>
      </c>
      <c r="K9" s="138" t="s">
        <v>181</v>
      </c>
      <c r="L9" s="138"/>
      <c r="M9" s="137"/>
      <c r="N9" s="85"/>
      <c r="O9" s="283" t="s">
        <v>181</v>
      </c>
      <c r="P9" s="283"/>
      <c r="Q9" s="284"/>
    </row>
    <row r="10" spans="1:17" ht="12.75">
      <c r="A10" s="15" t="s">
        <v>71</v>
      </c>
      <c r="B10" s="30">
        <f>'Disocc.Eurostat'!B10</f>
        <v>12.039624999999997</v>
      </c>
      <c r="C10" s="30">
        <f>'Disocc.Eurostat'!C10</f>
        <v>18.86722499999999</v>
      </c>
      <c r="D10" s="115">
        <f>'Disocc.Eurostat'!D10</f>
        <v>30.906849999999988</v>
      </c>
      <c r="E10" s="115"/>
      <c r="F10" s="273">
        <f>+'Disocc.Eurostat'!B10-'Disocc.Eurostat'!L10</f>
        <v>-5.089425000000002</v>
      </c>
      <c r="G10" s="273">
        <f>+'Disocc.Eurostat'!C10-'Disocc.Eurostat'!M10</f>
        <v>-4.8186000000000035</v>
      </c>
      <c r="H10" s="276">
        <f t="shared" si="0"/>
        <v>-9.908025000000006</v>
      </c>
      <c r="J10" s="15" t="s">
        <v>71</v>
      </c>
      <c r="K10" s="138" t="s">
        <v>182</v>
      </c>
      <c r="L10" s="138"/>
      <c r="M10" s="137"/>
      <c r="N10" s="85"/>
      <c r="O10" s="283" t="s">
        <v>182</v>
      </c>
      <c r="P10" s="283"/>
      <c r="Q10" s="284"/>
    </row>
    <row r="11" spans="1:17" ht="12.75">
      <c r="A11" s="15"/>
      <c r="B11" s="30"/>
      <c r="C11" s="30"/>
      <c r="D11" s="115"/>
      <c r="E11" s="115"/>
      <c r="F11" s="273"/>
      <c r="G11" s="273"/>
      <c r="H11" s="276"/>
      <c r="J11" s="15"/>
      <c r="K11" s="30"/>
      <c r="L11" s="30"/>
      <c r="M11" s="30"/>
      <c r="N11" s="85"/>
      <c r="O11" s="273"/>
      <c r="P11" s="273"/>
      <c r="Q11" s="276"/>
    </row>
    <row r="12" spans="1:17" ht="12.75">
      <c r="A12" s="9" t="s">
        <v>178</v>
      </c>
      <c r="B12" s="30">
        <f>'Disocc.Eurostat'!B12</f>
        <v>19.882599999999996</v>
      </c>
      <c r="C12" s="30">
        <f>'Disocc.Eurostat'!C12</f>
        <v>21.03074999999999</v>
      </c>
      <c r="D12" s="115">
        <f>'Disocc.Eurostat'!D12</f>
        <v>40.91334999999999</v>
      </c>
      <c r="E12" s="115"/>
      <c r="F12" s="273">
        <f>+'Disocc.Eurostat'!B12-'Disocc.Eurostat'!L12</f>
        <v>0.3700499999999991</v>
      </c>
      <c r="G12" s="273">
        <f>+'Disocc.Eurostat'!C12-'Disocc.Eurostat'!M12</f>
        <v>-2.0633500000000033</v>
      </c>
      <c r="H12" s="276">
        <f t="shared" si="0"/>
        <v>-1.6933000000000042</v>
      </c>
      <c r="J12" s="9" t="s">
        <v>178</v>
      </c>
      <c r="K12" s="30">
        <f>'Disocc.allargata'!B8</f>
        <v>23.347325000000005</v>
      </c>
      <c r="L12" s="30">
        <f>'Disocc.allargata'!C8</f>
        <v>30.9442</v>
      </c>
      <c r="M12" s="30">
        <f>'Disocc.allargata'!D8</f>
        <v>54.29152500000001</v>
      </c>
      <c r="N12" s="85"/>
      <c r="O12" s="273">
        <f>+'Disocc.allargata'!B8-'Disocc.allargata'!L8</f>
        <v>-2.762324999999997</v>
      </c>
      <c r="P12" s="273">
        <f>+'Disocc.allargata'!C8-'Disocc.allargata'!M8</f>
        <v>-0.03579999999999828</v>
      </c>
      <c r="Q12" s="276">
        <f>+P12+O12</f>
        <v>-2.7981249999999953</v>
      </c>
    </row>
    <row r="13" spans="1:17" ht="12.75">
      <c r="A13" s="9" t="s">
        <v>179</v>
      </c>
      <c r="B13" s="30">
        <f>'Disocc.Eurostat'!B13</f>
        <v>63.52667500000001</v>
      </c>
      <c r="C13" s="30">
        <f>'Disocc.Eurostat'!C13</f>
        <v>59.54670000000003</v>
      </c>
      <c r="D13" s="115">
        <f>'Disocc.Eurostat'!D13</f>
        <v>123.07337500000003</v>
      </c>
      <c r="E13" s="115"/>
      <c r="F13" s="273">
        <f>+'Disocc.Eurostat'!B13-'Disocc.Eurostat'!L13</f>
        <v>-6.558599999999956</v>
      </c>
      <c r="G13" s="273">
        <f>+'Disocc.Eurostat'!C13-'Disocc.Eurostat'!M13</f>
        <v>-10.133449999999925</v>
      </c>
      <c r="H13" s="276">
        <f t="shared" si="0"/>
        <v>-16.69204999999988</v>
      </c>
      <c r="J13" s="9" t="s">
        <v>179</v>
      </c>
      <c r="K13" s="30">
        <f>'Disocc.allargata'!B9</f>
        <v>82.89557499999985</v>
      </c>
      <c r="L13" s="30">
        <f>'Disocc.allargata'!C9</f>
        <v>88.47992499999998</v>
      </c>
      <c r="M13" s="115">
        <f>'Disocc.allargata'!D9</f>
        <v>171.37549999999982</v>
      </c>
      <c r="N13" s="115"/>
      <c r="O13" s="273">
        <f>+'Disocc.allargata'!B9-'Disocc.allargata'!L9</f>
        <v>-13.432900000000174</v>
      </c>
      <c r="P13" s="273">
        <f>+'Disocc.allargata'!C9-'Disocc.allargata'!M9</f>
        <v>-13.830475000000035</v>
      </c>
      <c r="Q13" s="276">
        <f aca="true" t="shared" si="1" ref="Q13:Q34">+P13+O13</f>
        <v>-27.26337500000021</v>
      </c>
    </row>
    <row r="14" spans="1:17" ht="12.75">
      <c r="A14" s="15"/>
      <c r="B14" s="30"/>
      <c r="C14" s="30"/>
      <c r="D14" s="115"/>
      <c r="E14" s="115"/>
      <c r="F14" s="273"/>
      <c r="G14" s="273"/>
      <c r="H14" s="276"/>
      <c r="J14" s="15"/>
      <c r="K14" s="30"/>
      <c r="L14" s="30"/>
      <c r="M14" s="30"/>
      <c r="N14" s="85"/>
      <c r="O14" s="273"/>
      <c r="P14" s="273"/>
      <c r="Q14" s="276"/>
    </row>
    <row r="15" spans="1:17" ht="12.75">
      <c r="A15" s="15" t="s">
        <v>72</v>
      </c>
      <c r="B15" s="30">
        <f>'Disocc.Eurostat'!B15</f>
        <v>19.366850000000003</v>
      </c>
      <c r="C15" s="30">
        <f>'Disocc.Eurostat'!C15</f>
        <v>14.981024999999999</v>
      </c>
      <c r="D15" s="115">
        <f>'Disocc.Eurostat'!D15</f>
        <v>34.347875</v>
      </c>
      <c r="E15" s="115"/>
      <c r="F15" s="273">
        <f>+'Disocc.Eurostat'!B15-'Disocc.Eurostat'!L15</f>
        <v>0.5216250000000073</v>
      </c>
      <c r="G15" s="273">
        <f>+'Disocc.Eurostat'!C15-'Disocc.Eurostat'!M15</f>
        <v>-3.1303500000000035</v>
      </c>
      <c r="H15" s="276">
        <f t="shared" si="0"/>
        <v>-2.608724999999996</v>
      </c>
      <c r="J15" s="15" t="s">
        <v>72</v>
      </c>
      <c r="K15" s="30">
        <f>'Disocc.allargata'!B11</f>
        <v>24.753450000000015</v>
      </c>
      <c r="L15" s="30">
        <f>'Disocc.allargata'!C11</f>
        <v>19.91630000000001</v>
      </c>
      <c r="M15" s="30">
        <f>'Disocc.allargata'!D11</f>
        <v>44.66975000000002</v>
      </c>
      <c r="N15" s="85"/>
      <c r="O15" s="273">
        <f>+'Disocc.allargata'!B11-'Disocc.allargata'!L11</f>
        <v>-1.2597499999999862</v>
      </c>
      <c r="P15" s="273">
        <f>+'Disocc.allargata'!C11-'Disocc.allargata'!M11</f>
        <v>-4.3446999999999925</v>
      </c>
      <c r="Q15" s="276">
        <f t="shared" si="1"/>
        <v>-5.604449999999979</v>
      </c>
    </row>
    <row r="16" spans="1:17" ht="12.75">
      <c r="A16" s="15" t="s">
        <v>73</v>
      </c>
      <c r="B16" s="30">
        <f>'Disocc.Eurostat'!B16</f>
        <v>18.2868</v>
      </c>
      <c r="C16" s="30">
        <f>'Disocc.Eurostat'!C16</f>
        <v>20.038825000000003</v>
      </c>
      <c r="D16" s="115">
        <f>'Disocc.Eurostat'!D16</f>
        <v>38.325625</v>
      </c>
      <c r="E16" s="115"/>
      <c r="F16" s="273">
        <f>+'Disocc.Eurostat'!B16-'Disocc.Eurostat'!L16</f>
        <v>-2.852149999999991</v>
      </c>
      <c r="G16" s="273">
        <f>+'Disocc.Eurostat'!C16-'Disocc.Eurostat'!M16</f>
        <v>-7.44935000000001</v>
      </c>
      <c r="H16" s="276">
        <f t="shared" si="0"/>
        <v>-10.3015</v>
      </c>
      <c r="J16" s="15" t="s">
        <v>73</v>
      </c>
      <c r="K16" s="30">
        <f>'Disocc.allargata'!B12</f>
        <v>23.605449999999987</v>
      </c>
      <c r="L16" s="30">
        <f>'Disocc.allargata'!C12</f>
        <v>29.56972499999999</v>
      </c>
      <c r="M16" s="30">
        <f>'Disocc.allargata'!D12</f>
        <v>53.17517499999998</v>
      </c>
      <c r="N16" s="85"/>
      <c r="O16" s="273">
        <f>+'Disocc.allargata'!B12-'Disocc.allargata'!L12</f>
        <v>-4.733525000000011</v>
      </c>
      <c r="P16" s="273">
        <f>+'Disocc.allargata'!C12-'Disocc.allargata'!M12</f>
        <v>-6.8962999999999965</v>
      </c>
      <c r="Q16" s="276">
        <f t="shared" si="1"/>
        <v>-11.629825000000007</v>
      </c>
    </row>
    <row r="17" spans="1:17" ht="12.75">
      <c r="A17" s="15" t="s">
        <v>74</v>
      </c>
      <c r="B17" s="30">
        <f>'Disocc.Eurostat'!B17</f>
        <v>25.848750000000006</v>
      </c>
      <c r="C17" s="30">
        <f>'Disocc.Eurostat'!C17</f>
        <v>28.96865</v>
      </c>
      <c r="D17" s="115">
        <f>'Disocc.Eurostat'!D17</f>
        <v>54.817400000000006</v>
      </c>
      <c r="E17" s="115"/>
      <c r="F17" s="273">
        <f>+'Disocc.Eurostat'!B17-'Disocc.Eurostat'!L17</f>
        <v>-1.6781999999999968</v>
      </c>
      <c r="G17" s="273">
        <f>+'Disocc.Eurostat'!C17-'Disocc.Eurostat'!M17</f>
        <v>-4.808899999999998</v>
      </c>
      <c r="H17" s="276">
        <f t="shared" si="0"/>
        <v>-6.4870999999999945</v>
      </c>
      <c r="J17" s="15" t="s">
        <v>74</v>
      </c>
      <c r="K17" s="30">
        <f>'Disocc.allargata'!B13</f>
        <v>30.693300000000033</v>
      </c>
      <c r="L17" s="30">
        <f>'Disocc.allargata'!C13</f>
        <v>42.460374999999985</v>
      </c>
      <c r="M17" s="30">
        <f>'Disocc.allargata'!D13</f>
        <v>73.15367500000002</v>
      </c>
      <c r="N17" s="85"/>
      <c r="O17" s="273">
        <f>+'Disocc.allargata'!B13-'Disocc.allargata'!L13</f>
        <v>-6.296249999999954</v>
      </c>
      <c r="P17" s="273">
        <f>+'Disocc.allargata'!C13-'Disocc.allargata'!M13</f>
        <v>-8.23942500000004</v>
      </c>
      <c r="Q17" s="276">
        <f t="shared" si="1"/>
        <v>-14.535674999999994</v>
      </c>
    </row>
    <row r="18" spans="1:17" ht="12.75">
      <c r="A18" s="15" t="s">
        <v>75</v>
      </c>
      <c r="B18" s="30">
        <f>'Disocc.Eurostat'!B18</f>
        <v>19.906875000000007</v>
      </c>
      <c r="C18" s="30">
        <f>'Disocc.Eurostat'!C18</f>
        <v>16.588950000000004</v>
      </c>
      <c r="D18" s="115">
        <f>'Disocc.Eurostat'!D18</f>
        <v>36.49582500000001</v>
      </c>
      <c r="E18" s="115"/>
      <c r="F18" s="273">
        <f>+'Disocc.Eurostat'!B18-'Disocc.Eurostat'!L18</f>
        <v>-2.1798249999999832</v>
      </c>
      <c r="G18" s="273">
        <f>+'Disocc.Eurostat'!C18-'Disocc.Eurostat'!M18</f>
        <v>3.1918000000000077</v>
      </c>
      <c r="H18" s="276">
        <f t="shared" si="0"/>
        <v>1.0119750000000245</v>
      </c>
      <c r="J18" s="15" t="s">
        <v>75</v>
      </c>
      <c r="K18" s="30">
        <f>'Disocc.allargata'!B14</f>
        <v>27.190700000000014</v>
      </c>
      <c r="L18" s="30">
        <f>'Disocc.allargata'!C14</f>
        <v>27.477724999999996</v>
      </c>
      <c r="M18" s="30">
        <f>'Disocc.allargata'!D14</f>
        <v>54.66842500000001</v>
      </c>
      <c r="N18" s="85"/>
      <c r="O18" s="273">
        <f>+'Disocc.allargata'!B14-'Disocc.allargata'!L14</f>
        <v>-3.905699999999978</v>
      </c>
      <c r="P18" s="273">
        <f>+'Disocc.allargata'!C14-'Disocc.allargata'!M14</f>
        <v>5.614150000000002</v>
      </c>
      <c r="Q18" s="276">
        <f t="shared" si="1"/>
        <v>1.708450000000024</v>
      </c>
    </row>
    <row r="19" spans="1:17" ht="12.75">
      <c r="A19" s="15"/>
      <c r="B19" s="30"/>
      <c r="C19" s="30"/>
      <c r="D19" s="115"/>
      <c r="E19" s="115"/>
      <c r="F19" s="273"/>
      <c r="G19" s="273"/>
      <c r="H19" s="276"/>
      <c r="J19" s="15"/>
      <c r="K19" s="30"/>
      <c r="L19" s="30"/>
      <c r="M19" s="30"/>
      <c r="N19" s="85"/>
      <c r="O19" s="273"/>
      <c r="P19" s="273"/>
      <c r="Q19" s="276"/>
    </row>
    <row r="20" spans="1:17" ht="12.75">
      <c r="A20" s="15" t="s">
        <v>90</v>
      </c>
      <c r="B20" s="30">
        <f>'Disocc.Eurostat'!B20</f>
        <v>34.423649999999995</v>
      </c>
      <c r="C20" s="30">
        <f>'Disocc.Eurostat'!C20</f>
        <v>25.97585000000001</v>
      </c>
      <c r="D20" s="115">
        <f>'Disocc.Eurostat'!D20</f>
        <v>60.3995</v>
      </c>
      <c r="E20" s="115"/>
      <c r="F20" s="273">
        <f>+'Disocc.Eurostat'!B20-'Disocc.Eurostat'!L20</f>
        <v>-1.4887749999999826</v>
      </c>
      <c r="G20" s="273">
        <f>+'Disocc.Eurostat'!C20-'Disocc.Eurostat'!M20</f>
        <v>-1.1351250000000022</v>
      </c>
      <c r="H20" s="276">
        <f t="shared" si="0"/>
        <v>-2.623899999999985</v>
      </c>
      <c r="J20" s="15" t="s">
        <v>90</v>
      </c>
      <c r="K20" s="30">
        <f>'Disocc.allargata'!B16</f>
        <v>43.631849999999986</v>
      </c>
      <c r="L20" s="30">
        <f>'Disocc.allargata'!C16</f>
        <v>37.50777499999999</v>
      </c>
      <c r="M20" s="30">
        <f>'Disocc.allargata'!D16</f>
        <v>81.13962499999997</v>
      </c>
      <c r="N20" s="85"/>
      <c r="O20" s="273">
        <f>+'Disocc.allargata'!B16-'Disocc.allargata'!L16</f>
        <v>-6.812250000000027</v>
      </c>
      <c r="P20" s="273">
        <f>+'Disocc.allargata'!C16-'Disocc.allargata'!M16</f>
        <v>-0.09442500000005083</v>
      </c>
      <c r="Q20" s="276">
        <f t="shared" si="1"/>
        <v>-6.906675000000078</v>
      </c>
    </row>
    <row r="21" spans="1:17" ht="12.75">
      <c r="A21" s="15" t="s">
        <v>76</v>
      </c>
      <c r="B21" s="30">
        <f>'Disocc.Eurostat'!B21</f>
        <v>9.479224999999998</v>
      </c>
      <c r="C21" s="30">
        <f>'Disocc.Eurostat'!C21</f>
        <v>28.030899999999985</v>
      </c>
      <c r="D21" s="115">
        <f>'Disocc.Eurostat'!D21</f>
        <v>37.51012499999998</v>
      </c>
      <c r="E21" s="115"/>
      <c r="F21" s="273">
        <f>+'Disocc.Eurostat'!B21-'Disocc.Eurostat'!L21</f>
        <v>-1.1467750000000017</v>
      </c>
      <c r="G21" s="273">
        <f>+'Disocc.Eurostat'!C21-'Disocc.Eurostat'!M21</f>
        <v>-4.971800000000005</v>
      </c>
      <c r="H21" s="276">
        <f t="shared" si="0"/>
        <v>-6.118575000000007</v>
      </c>
      <c r="J21" s="15" t="s">
        <v>76</v>
      </c>
      <c r="K21" s="30">
        <f>'Disocc.allargata'!B17</f>
        <v>10.822024999999996</v>
      </c>
      <c r="L21" s="30">
        <f>'Disocc.allargata'!C17</f>
        <v>47.75372499999999</v>
      </c>
      <c r="M21" s="30">
        <f>'Disocc.allargata'!D17</f>
        <v>58.575749999999985</v>
      </c>
      <c r="N21" s="85"/>
      <c r="O21" s="273">
        <f>+'Disocc.allargata'!B17-'Disocc.allargata'!L17</f>
        <v>-2.525825000000008</v>
      </c>
      <c r="P21" s="273">
        <f>+'Disocc.allargata'!C17-'Disocc.allargata'!M17</f>
        <v>-5.641549999999981</v>
      </c>
      <c r="Q21" s="276">
        <f t="shared" si="1"/>
        <v>-8.16737499999999</v>
      </c>
    </row>
    <row r="22" spans="1:17" ht="12.75">
      <c r="A22" s="15" t="s">
        <v>77</v>
      </c>
      <c r="B22" s="30">
        <f>'Disocc.Eurostat'!B22</f>
        <v>37.16895000000001</v>
      </c>
      <c r="C22" s="30">
        <f>'Disocc.Eurostat'!C22</f>
        <v>24.787550000000007</v>
      </c>
      <c r="D22" s="115">
        <f>'Disocc.Eurostat'!D22</f>
        <v>61.95650000000002</v>
      </c>
      <c r="E22" s="115"/>
      <c r="F22" s="273">
        <f>+'Disocc.Eurostat'!B22-'Disocc.Eurostat'!L22</f>
        <v>-2.7444999999999595</v>
      </c>
      <c r="G22" s="273">
        <f>+'Disocc.Eurostat'!C22-'Disocc.Eurostat'!M22</f>
        <v>-5.163725000000007</v>
      </c>
      <c r="H22" s="276">
        <f t="shared" si="0"/>
        <v>-7.908224999999966</v>
      </c>
      <c r="J22" s="15" t="s">
        <v>77</v>
      </c>
      <c r="K22" s="30">
        <f>'Disocc.allargata'!B18</f>
        <v>48.93565000000002</v>
      </c>
      <c r="L22" s="30">
        <f>'Disocc.allargata'!C18</f>
        <v>31.881524999999996</v>
      </c>
      <c r="M22" s="30">
        <f>'Disocc.allargata'!D18</f>
        <v>80.81717500000002</v>
      </c>
      <c r="N22" s="85"/>
      <c r="O22" s="273">
        <f>'Disocc.allargata'!B18-'Disocc.allargata'!L18</f>
        <v>-5.631424999999965</v>
      </c>
      <c r="P22" s="273">
        <f>'Disocc.allargata'!C18-'Disocc.allargata'!M18</f>
        <v>-6.723774999999996</v>
      </c>
      <c r="Q22" s="276">
        <f>'Disocc.allargata'!D18-'Disocc.allargata'!N18</f>
        <v>-12.355199999999954</v>
      </c>
    </row>
    <row r="23" spans="1:17" ht="12.75">
      <c r="A23" s="15" t="s">
        <v>97</v>
      </c>
      <c r="B23" s="30">
        <f>'Disocc.Eurostat'!B23</f>
        <v>2.33745</v>
      </c>
      <c r="C23" s="30">
        <f>'Disocc.Eurostat'!C23</f>
        <v>1.7831499999999996</v>
      </c>
      <c r="D23" s="115">
        <f>'Disocc.Eurostat'!D23</f>
        <v>4.1206</v>
      </c>
      <c r="E23" s="115"/>
      <c r="F23" s="273">
        <f>+'Disocc.Eurostat'!B23-'Disocc.Eurostat'!L23</f>
        <v>-0.8085</v>
      </c>
      <c r="G23" s="273">
        <f>+'Disocc.Eurostat'!C23-'Disocc.Eurostat'!M23</f>
        <v>-0.9261500000000011</v>
      </c>
      <c r="H23" s="276">
        <f t="shared" si="0"/>
        <v>-1.7346500000000011</v>
      </c>
      <c r="J23" s="15" t="s">
        <v>97</v>
      </c>
      <c r="K23" s="30">
        <f>'Disocc.allargata'!B19</f>
        <v>2.8533749999999993</v>
      </c>
      <c r="L23" s="30">
        <f>'Disocc.allargata'!C19</f>
        <v>2.2811</v>
      </c>
      <c r="M23" s="30">
        <f>'Disocc.allargata'!D19</f>
        <v>5.134474999999999</v>
      </c>
      <c r="N23" s="85"/>
      <c r="O23" s="273">
        <f>'Disocc.allargata'!B19-'Disocc.allargata'!L19</f>
        <v>-1.225725000000001</v>
      </c>
      <c r="P23" s="273">
        <f>'Disocc.allargata'!C19-'Disocc.allargata'!M19</f>
        <v>-1.4065250000000002</v>
      </c>
      <c r="Q23" s="276">
        <f>'Disocc.allargata'!D19-'Disocc.allargata'!N19</f>
        <v>-2.6322500000000018</v>
      </c>
    </row>
    <row r="24" spans="1:17" ht="12.75">
      <c r="A24" s="15"/>
      <c r="B24" s="30"/>
      <c r="C24" s="30"/>
      <c r="D24" s="115"/>
      <c r="E24" s="115"/>
      <c r="F24" s="273"/>
      <c r="G24" s="273"/>
      <c r="H24" s="276"/>
      <c r="J24" s="15"/>
      <c r="K24" s="30"/>
      <c r="L24" s="30"/>
      <c r="M24" s="30"/>
      <c r="N24" s="85"/>
      <c r="O24" s="273"/>
      <c r="P24" s="273"/>
      <c r="Q24" s="276"/>
    </row>
    <row r="25" spans="1:17" ht="12.75">
      <c r="A25" s="15" t="s">
        <v>78</v>
      </c>
      <c r="B25" s="30">
        <f>'Disocc.Eurostat'!B25</f>
        <v>53.58382499999996</v>
      </c>
      <c r="C25" s="30">
        <f>'Disocc.Eurostat'!C25</f>
        <v>40.22482499999999</v>
      </c>
      <c r="D25" s="115">
        <f>'Disocc.Eurostat'!D25</f>
        <v>93.80864999999994</v>
      </c>
      <c r="E25" s="115"/>
      <c r="F25" s="273">
        <f>+'Disocc.Eurostat'!B25-'Disocc.Eurostat'!L25</f>
        <v>0.18467499999997727</v>
      </c>
      <c r="G25" s="273">
        <f>+'Disocc.Eurostat'!C25-'Disocc.Eurostat'!M25</f>
        <v>-5.451374999999999</v>
      </c>
      <c r="H25" s="276">
        <f t="shared" si="0"/>
        <v>-5.2667000000000215</v>
      </c>
      <c r="J25" s="15" t="s">
        <v>78</v>
      </c>
      <c r="K25" s="30">
        <f>'Disocc.allargata'!B21</f>
        <v>68.976625</v>
      </c>
      <c r="L25" s="30">
        <f>'Disocc.allargata'!C21</f>
        <v>53.361500000000014</v>
      </c>
      <c r="M25" s="30">
        <f>'Disocc.allargata'!D21</f>
        <v>122.33812500000002</v>
      </c>
      <c r="N25" s="85"/>
      <c r="O25" s="273">
        <f>+'Disocc.allargata'!B21-'Disocc.allargata'!L21</f>
        <v>-4.321200000000005</v>
      </c>
      <c r="P25" s="273">
        <f>+'Disocc.allargata'!C21-'Disocc.allargata'!M21</f>
        <v>-7.266249999999943</v>
      </c>
      <c r="Q25" s="276">
        <f t="shared" si="1"/>
        <v>-11.587449999999947</v>
      </c>
    </row>
    <row r="26" spans="1:17" ht="12.75">
      <c r="A26" s="15" t="s">
        <v>79</v>
      </c>
      <c r="B26" s="30">
        <f>'Disocc.Eurostat'!B26</f>
        <v>23.1473</v>
      </c>
      <c r="C26" s="30">
        <f>'Disocc.Eurostat'!C26</f>
        <v>26.588649999999994</v>
      </c>
      <c r="D26" s="115">
        <f>'Disocc.Eurostat'!D26</f>
        <v>49.735949999999995</v>
      </c>
      <c r="E26" s="115"/>
      <c r="F26" s="273">
        <f>+'Disocc.Eurostat'!B26-'Disocc.Eurostat'!L26</f>
        <v>-5.556449999999995</v>
      </c>
      <c r="G26" s="273">
        <f>+'Disocc.Eurostat'!C26-'Disocc.Eurostat'!M26</f>
        <v>-7.9132999999999925</v>
      </c>
      <c r="H26" s="276">
        <f t="shared" si="0"/>
        <v>-13.469749999999987</v>
      </c>
      <c r="J26" s="15" t="s">
        <v>79</v>
      </c>
      <c r="K26" s="30">
        <f>'Disocc.allargata'!B22</f>
        <v>27.787900000000015</v>
      </c>
      <c r="L26" s="30">
        <f>'Disocc.allargata'!C22</f>
        <v>47.29715</v>
      </c>
      <c r="M26" s="30">
        <f>'Disocc.allargata'!D22</f>
        <v>75.08505000000002</v>
      </c>
      <c r="N26" s="85"/>
      <c r="O26" s="273">
        <f>+'Disocc.allargata'!B22-'Disocc.allargata'!L22</f>
        <v>-10.787949999999967</v>
      </c>
      <c r="P26" s="273">
        <f>+'Disocc.allargata'!C22-'Disocc.allargata'!M22</f>
        <v>-7.845475000000015</v>
      </c>
      <c r="Q26" s="276">
        <f t="shared" si="1"/>
        <v>-18.63342499999998</v>
      </c>
    </row>
    <row r="27" spans="1:17" ht="12.75">
      <c r="A27" s="15" t="s">
        <v>80</v>
      </c>
      <c r="B27" s="30">
        <f>'Disocc.Eurostat'!B27</f>
        <v>6.678150000000001</v>
      </c>
      <c r="C27" s="30">
        <f>'Disocc.Eurostat'!C27</f>
        <v>11.172350000000002</v>
      </c>
      <c r="D27" s="115">
        <f>'Disocc.Eurostat'!D27</f>
        <v>17.850500000000004</v>
      </c>
      <c r="E27" s="115"/>
      <c r="F27" s="273">
        <f>+'Disocc.Eurostat'!B27-'Disocc.Eurostat'!L27</f>
        <v>-0.4331499999999986</v>
      </c>
      <c r="G27" s="273">
        <f>+'Disocc.Eurostat'!C27-'Disocc.Eurostat'!M27</f>
        <v>0.34510000000000396</v>
      </c>
      <c r="H27" s="276">
        <f t="shared" si="0"/>
        <v>-0.08804999999999463</v>
      </c>
      <c r="J27" s="15" t="s">
        <v>80</v>
      </c>
      <c r="K27" s="30">
        <f>'Disocc.allargata'!B23</f>
        <v>9.441775000000003</v>
      </c>
      <c r="L27" s="30">
        <f>'Disocc.allargata'!C23</f>
        <v>14.985925</v>
      </c>
      <c r="M27" s="30">
        <f>'Disocc.allargata'!D23</f>
        <v>24.4277</v>
      </c>
      <c r="N27" s="85"/>
      <c r="O27" s="273">
        <f>+'Disocc.allargata'!B23-'Disocc.allargata'!L23</f>
        <v>-0.7145749999999964</v>
      </c>
      <c r="P27" s="273">
        <f>+'Disocc.allargata'!C23-'Disocc.allargata'!M23</f>
        <v>0.5255000000000027</v>
      </c>
      <c r="Q27" s="276">
        <f t="shared" si="1"/>
        <v>-0.18907499999999366</v>
      </c>
    </row>
    <row r="28" spans="1:17" ht="12.75">
      <c r="A28" s="15" t="s">
        <v>81</v>
      </c>
      <c r="B28" s="30">
        <f>'Disocc.Eurostat'!B28</f>
        <v>0</v>
      </c>
      <c r="C28" s="30">
        <f>'Disocc.Eurostat'!C28</f>
        <v>2.591625</v>
      </c>
      <c r="D28" s="115">
        <f>'Disocc.Eurostat'!D28</f>
        <v>2.591625</v>
      </c>
      <c r="E28" s="115"/>
      <c r="F28" s="273">
        <f>+'Disocc.Eurostat'!B28-'Disocc.Eurostat'!L28</f>
        <v>-0.383625</v>
      </c>
      <c r="G28" s="273">
        <f>+'Disocc.Eurostat'!C28-'Disocc.Eurostat'!M28</f>
        <v>0.8227750000000003</v>
      </c>
      <c r="H28" s="276">
        <f t="shared" si="0"/>
        <v>0.43915000000000026</v>
      </c>
      <c r="J28" s="15" t="s">
        <v>81</v>
      </c>
      <c r="K28" s="30">
        <f>'Disocc.allargata'!B24</f>
        <v>0.0366</v>
      </c>
      <c r="L28" s="30">
        <f>'Disocc.allargata'!C24</f>
        <v>3.779549999999999</v>
      </c>
      <c r="M28" s="30">
        <f>'Disocc.allargata'!D24</f>
        <v>3.816149999999999</v>
      </c>
      <c r="N28" s="85"/>
      <c r="O28" s="273">
        <f>+'Disocc.allargata'!B24-'Disocc.allargata'!L24</f>
        <v>-0.37149999999999994</v>
      </c>
      <c r="P28" s="273">
        <f>+'Disocc.allargata'!C24-'Disocc.allargata'!M24</f>
        <v>0.7199499999999972</v>
      </c>
      <c r="Q28" s="276">
        <f t="shared" si="1"/>
        <v>0.34844999999999726</v>
      </c>
    </row>
    <row r="29" spans="1:17" ht="12.75">
      <c r="A29" s="15"/>
      <c r="B29" s="30"/>
      <c r="C29" s="30"/>
      <c r="D29" s="115"/>
      <c r="E29" s="115"/>
      <c r="F29" s="273"/>
      <c r="G29" s="273"/>
      <c r="H29" s="276"/>
      <c r="J29" s="15"/>
      <c r="K29" s="30"/>
      <c r="L29" s="30"/>
      <c r="M29" s="30"/>
      <c r="N29" s="85"/>
      <c r="O29" s="273"/>
      <c r="P29" s="273"/>
      <c r="Q29" s="276"/>
    </row>
    <row r="30" spans="1:17" ht="12.75">
      <c r="A30" s="15" t="s">
        <v>111</v>
      </c>
      <c r="B30" s="30">
        <f>'Disocc.Eurostat'!B30</f>
        <v>4.279425</v>
      </c>
      <c r="C30" s="30">
        <f>'Disocc.Eurostat'!C30</f>
        <v>2.5939749999999995</v>
      </c>
      <c r="D30" s="115">
        <f>'Disocc.Eurostat'!D30</f>
        <v>6.873399999999999</v>
      </c>
      <c r="E30" s="115"/>
      <c r="F30" s="273">
        <f>+'Disocc.Eurostat'!B30-'Disocc.Eurostat'!L30</f>
        <v>-0.2514750000000001</v>
      </c>
      <c r="G30" s="273">
        <f>+'Disocc.Eurostat'!C30-'Disocc.Eurostat'!M30</f>
        <v>-1.0027499999999998</v>
      </c>
      <c r="H30" s="276">
        <f t="shared" si="0"/>
        <v>-1.254225</v>
      </c>
      <c r="J30" s="15" t="s">
        <v>111</v>
      </c>
      <c r="K30" s="30">
        <f>'Disocc.allargata'!B26</f>
        <v>5.566225000000002</v>
      </c>
      <c r="L30" s="30">
        <f>'Disocc.allargata'!C26</f>
        <v>4.208074999999999</v>
      </c>
      <c r="M30" s="30">
        <f>'Disocc.allargata'!D26</f>
        <v>9.7743</v>
      </c>
      <c r="N30" s="85"/>
      <c r="O30" s="273">
        <f>+'Disocc.allargata'!B26-'Disocc.allargata'!L26</f>
        <v>-0.04804999999999815</v>
      </c>
      <c r="P30" s="273">
        <f>+'Disocc.allargata'!C26-'Disocc.allargata'!M26</f>
        <v>-0.9504499999999991</v>
      </c>
      <c r="Q30" s="276">
        <f t="shared" si="1"/>
        <v>-0.9984999999999973</v>
      </c>
    </row>
    <row r="31" spans="1:17" ht="12.75">
      <c r="A31" s="15" t="s">
        <v>83</v>
      </c>
      <c r="B31" s="30">
        <f>'Disocc.Eurostat'!B31</f>
        <v>38.457074999999996</v>
      </c>
      <c r="C31" s="30">
        <f>'Disocc.Eurostat'!C31</f>
        <v>29.062600000000003</v>
      </c>
      <c r="D31" s="115">
        <f>'Disocc.Eurostat'!D31</f>
        <v>67.519675</v>
      </c>
      <c r="E31" s="115"/>
      <c r="F31" s="273">
        <f>+'Disocc.Eurostat'!B31-'Disocc.Eurostat'!L31</f>
        <v>-3.1055999999999386</v>
      </c>
      <c r="G31" s="273">
        <f>+'Disocc.Eurostat'!C31-'Disocc.Eurostat'!M31</f>
        <v>-5.143249999999988</v>
      </c>
      <c r="H31" s="276">
        <f t="shared" si="0"/>
        <v>-8.248849999999926</v>
      </c>
      <c r="J31" s="15" t="s">
        <v>83</v>
      </c>
      <c r="K31" s="30">
        <f>'Disocc.allargata'!B27</f>
        <v>50.018649999999994</v>
      </c>
      <c r="L31" s="30">
        <f>'Disocc.allargata'!C27</f>
        <v>43.68907499999998</v>
      </c>
      <c r="M31" s="30">
        <f>'Disocc.allargata'!D27</f>
        <v>93.70772499999998</v>
      </c>
      <c r="N31" s="85"/>
      <c r="O31" s="273">
        <f>+'Disocc.allargata'!B27-'Disocc.allargata'!L27</f>
        <v>-6.633424999999967</v>
      </c>
      <c r="P31" s="273">
        <f>+'Disocc.allargata'!C27-'Disocc.allargata'!M27</f>
        <v>-6.3329250000000314</v>
      </c>
      <c r="Q31" s="276">
        <f t="shared" si="1"/>
        <v>-12.966349999999998</v>
      </c>
    </row>
    <row r="32" spans="1:17" ht="12.75">
      <c r="A32" s="15" t="s">
        <v>84</v>
      </c>
      <c r="B32" s="30">
        <f>'Disocc.Eurostat'!B32</f>
        <v>10.93275</v>
      </c>
      <c r="C32" s="30">
        <f>'Disocc.Eurostat'!C32</f>
        <v>10.541249999999998</v>
      </c>
      <c r="D32" s="115">
        <f>'Disocc.Eurostat'!D32</f>
        <v>21.473999999999997</v>
      </c>
      <c r="E32" s="115"/>
      <c r="F32" s="273">
        <f>+'Disocc.Eurostat'!B32-'Disocc.Eurostat'!L32</f>
        <v>-0.9936749999999996</v>
      </c>
      <c r="G32" s="273">
        <f>+'Disocc.Eurostat'!C32-'Disocc.Eurostat'!M32</f>
        <v>-0.5032000000000068</v>
      </c>
      <c r="H32" s="276">
        <f t="shared" si="0"/>
        <v>-1.4968750000000064</v>
      </c>
      <c r="J32" s="15" t="s">
        <v>84</v>
      </c>
      <c r="K32" s="30">
        <f>'Disocc.allargata'!B28</f>
        <v>14.276974999999998</v>
      </c>
      <c r="L32" s="30">
        <f>'Disocc.allargata'!C28</f>
        <v>14.943124999999997</v>
      </c>
      <c r="M32" s="30">
        <f>'Disocc.allargata'!D28</f>
        <v>29.220099999999995</v>
      </c>
      <c r="N32" s="85"/>
      <c r="O32" s="273">
        <f>+'Disocc.allargata'!B28-'Disocc.allargata'!L28</f>
        <v>-1.836375000000002</v>
      </c>
      <c r="P32" s="273">
        <f>+'Disocc.allargata'!C28-'Disocc.allargata'!M28</f>
        <v>0.05487499999999379</v>
      </c>
      <c r="Q32" s="276">
        <f t="shared" si="1"/>
        <v>-1.7815000000000083</v>
      </c>
    </row>
    <row r="33" spans="1:17" ht="12.75">
      <c r="A33" s="15" t="s">
        <v>85</v>
      </c>
      <c r="B33" s="30">
        <f>'Disocc.Eurostat'!B33</f>
        <v>23.56870000000001</v>
      </c>
      <c r="C33" s="30">
        <f>'Disocc.Eurostat'!C33</f>
        <v>27.968325000000007</v>
      </c>
      <c r="D33" s="115">
        <f>'Disocc.Eurostat'!D33</f>
        <v>51.537025000000014</v>
      </c>
      <c r="E33" s="115"/>
      <c r="F33" s="273">
        <f>+'Disocc.Eurostat'!B33-'Disocc.Eurostat'!L33</f>
        <v>-1.283574999999999</v>
      </c>
      <c r="G33" s="273">
        <f>+'Disocc.Eurostat'!C33-'Disocc.Eurostat'!M33</f>
        <v>-4.760224999999991</v>
      </c>
      <c r="H33" s="276">
        <f t="shared" si="0"/>
        <v>-6.04379999999999</v>
      </c>
      <c r="J33" s="15" t="s">
        <v>85</v>
      </c>
      <c r="K33" s="30">
        <f>'Disocc.allargata'!B29</f>
        <v>28.768625000000014</v>
      </c>
      <c r="L33" s="30">
        <f>'Disocc.allargata'!C29</f>
        <v>42.649750000000004</v>
      </c>
      <c r="M33" s="30">
        <f>'Disocc.allargata'!D29</f>
        <v>71.41837500000003</v>
      </c>
      <c r="N33" s="85"/>
      <c r="O33" s="273">
        <f>+'Disocc.allargata'!B29-'Disocc.allargata'!L29</f>
        <v>-6.529274999999991</v>
      </c>
      <c r="P33" s="273">
        <f>+'Disocc.allargata'!C29-'Disocc.allargata'!M29</f>
        <v>-4.906925000000008</v>
      </c>
      <c r="Q33" s="276">
        <f t="shared" si="1"/>
        <v>-11.4362</v>
      </c>
    </row>
    <row r="34" spans="1:17" ht="12.75">
      <c r="A34" s="15" t="s">
        <v>86</v>
      </c>
      <c r="B34" s="30">
        <f>'Disocc.Eurostat'!B34</f>
        <v>6.1713249999999995</v>
      </c>
      <c r="C34" s="30">
        <f>'Disocc.Eurostat'!C34</f>
        <v>10.411299999999995</v>
      </c>
      <c r="D34" s="115">
        <f>'Disocc.Eurostat'!D34</f>
        <v>16.582624999999993</v>
      </c>
      <c r="E34" s="115"/>
      <c r="F34" s="273">
        <f>+'Disocc.Eurostat'!B34-'Disocc.Eurostat'!L34</f>
        <v>-0.5542250000000015</v>
      </c>
      <c r="G34" s="273">
        <f>+'Disocc.Eurostat'!C34-'Disocc.Eurostat'!M34</f>
        <v>-0.7873750000000097</v>
      </c>
      <c r="H34" s="276">
        <f t="shared" si="0"/>
        <v>-1.3416000000000112</v>
      </c>
      <c r="J34" s="15" t="s">
        <v>86</v>
      </c>
      <c r="K34" s="30">
        <f>'Disocc.allargata'!B30</f>
        <v>7.612424999999998</v>
      </c>
      <c r="L34" s="30">
        <f>'Disocc.allargata'!C30</f>
        <v>13.934099999999999</v>
      </c>
      <c r="M34" s="30">
        <f>'Disocc.allargata'!D30</f>
        <v>21.546524999999995</v>
      </c>
      <c r="N34" s="85"/>
      <c r="O34" s="273">
        <f>+'Disocc.allargata'!B30-'Disocc.allargata'!L30</f>
        <v>-1.1481000000000012</v>
      </c>
      <c r="P34" s="273">
        <f>+'Disocc.allargata'!C30-'Disocc.allargata'!M30</f>
        <v>-1.7308500000000056</v>
      </c>
      <c r="Q34" s="276">
        <f t="shared" si="1"/>
        <v>-2.878950000000007</v>
      </c>
    </row>
    <row r="35" spans="1:17" ht="12.75">
      <c r="A35" s="37"/>
      <c r="B35" s="41"/>
      <c r="C35" s="40"/>
      <c r="D35" s="22"/>
      <c r="E35" s="86"/>
      <c r="F35" s="233"/>
      <c r="G35" s="234"/>
      <c r="H35" s="260"/>
      <c r="J35" s="37"/>
      <c r="K35" s="41"/>
      <c r="L35" s="40"/>
      <c r="M35" s="22"/>
      <c r="N35" s="86"/>
      <c r="O35" s="233"/>
      <c r="P35" s="234"/>
      <c r="Q35" s="260"/>
    </row>
    <row r="36" spans="1:17" ht="19.5" customHeight="1" thickBot="1">
      <c r="A36" s="408" t="s">
        <v>236</v>
      </c>
      <c r="B36" s="43"/>
      <c r="C36" s="43"/>
      <c r="D36" s="44"/>
      <c r="E36" s="43"/>
      <c r="F36" s="217"/>
      <c r="G36" s="217"/>
      <c r="H36" s="218"/>
      <c r="J36" s="408" t="s">
        <v>236</v>
      </c>
      <c r="K36" s="43"/>
      <c r="L36" s="43"/>
      <c r="M36" s="44"/>
      <c r="N36" s="43"/>
      <c r="O36" s="43"/>
      <c r="P36" s="43"/>
      <c r="Q36" s="44"/>
    </row>
    <row r="37" ht="13.5" thickTop="1"/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bestFit="1" customWidth="1"/>
    <col min="2" max="4" width="8.7109375" style="0" customWidth="1"/>
    <col min="5" max="5" width="3.28125" style="0" customWidth="1"/>
    <col min="6" max="6" width="25.7109375" style="0" customWidth="1"/>
    <col min="7" max="9" width="8.7109375" style="0" customWidth="1"/>
  </cols>
  <sheetData>
    <row r="1" spans="1:9" s="247" customFormat="1" ht="19.5" customHeight="1" thickTop="1">
      <c r="A1" s="108" t="s">
        <v>222</v>
      </c>
      <c r="B1" s="2"/>
      <c r="C1" s="2"/>
      <c r="D1" s="3"/>
      <c r="E1" s="67"/>
      <c r="F1" s="108" t="s">
        <v>222</v>
      </c>
      <c r="G1" s="2"/>
      <c r="H1" s="2"/>
      <c r="I1" s="3"/>
    </row>
    <row r="2" spans="1:9" s="247" customFormat="1" ht="12.75">
      <c r="A2" s="4" t="s">
        <v>114</v>
      </c>
      <c r="B2" s="5"/>
      <c r="C2" s="5"/>
      <c r="D2" s="6"/>
      <c r="E2" s="67"/>
      <c r="F2" s="4" t="s">
        <v>115</v>
      </c>
      <c r="G2" s="5"/>
      <c r="H2" s="5"/>
      <c r="I2" s="6"/>
    </row>
    <row r="3" spans="1:9" s="247" customFormat="1" ht="19.5" customHeight="1">
      <c r="A3" s="4" t="s">
        <v>89</v>
      </c>
      <c r="B3" s="5"/>
      <c r="C3" s="5"/>
      <c r="D3" s="6"/>
      <c r="E3" s="67"/>
      <c r="F3" s="4" t="s">
        <v>89</v>
      </c>
      <c r="G3" s="5"/>
      <c r="H3" s="5"/>
      <c r="I3" s="6"/>
    </row>
    <row r="4" spans="1:9" ht="18" customHeight="1">
      <c r="A4" s="63"/>
      <c r="B4" s="406" t="s">
        <v>238</v>
      </c>
      <c r="C4" s="406" t="s">
        <v>108</v>
      </c>
      <c r="D4" s="407" t="s">
        <v>109</v>
      </c>
      <c r="E4" s="67"/>
      <c r="F4" s="63"/>
      <c r="G4" s="406" t="s">
        <v>238</v>
      </c>
      <c r="H4" s="406" t="s">
        <v>105</v>
      </c>
      <c r="I4" s="407" t="s">
        <v>109</v>
      </c>
    </row>
    <row r="5" spans="1:9" ht="12.75">
      <c r="A5" s="15"/>
      <c r="B5" s="22"/>
      <c r="C5" s="22"/>
      <c r="D5" s="25"/>
      <c r="E5" s="67"/>
      <c r="F5" s="15"/>
      <c r="G5" s="22"/>
      <c r="H5" s="22"/>
      <c r="I5" s="25"/>
    </row>
    <row r="6" spans="1:9" ht="12.75">
      <c r="A6" s="64" t="s">
        <v>69</v>
      </c>
      <c r="B6" s="67">
        <v>7.549673921354498</v>
      </c>
      <c r="C6" s="67">
        <v>9.045218007681664</v>
      </c>
      <c r="D6" s="10">
        <v>8.21726797216887</v>
      </c>
      <c r="E6" s="67"/>
      <c r="F6" s="64" t="s">
        <v>69</v>
      </c>
      <c r="G6" s="67">
        <v>9.421704152996714</v>
      </c>
      <c r="H6" s="67">
        <v>12.845779757989861</v>
      </c>
      <c r="I6" s="10">
        <v>10.969002135257886</v>
      </c>
    </row>
    <row r="7" spans="1:9" ht="12.75">
      <c r="A7" s="29" t="s">
        <v>7</v>
      </c>
      <c r="B7" s="67"/>
      <c r="C7" s="67"/>
      <c r="D7" s="10"/>
      <c r="E7" s="67"/>
      <c r="F7" s="29" t="s">
        <v>7</v>
      </c>
      <c r="G7" s="67"/>
      <c r="H7" s="67"/>
      <c r="I7" s="10"/>
    </row>
    <row r="8" spans="1:9" ht="12.75">
      <c r="A8" s="139" t="s">
        <v>183</v>
      </c>
      <c r="B8" s="69">
        <v>15.995379001891756</v>
      </c>
      <c r="C8" s="69">
        <v>18.570506134207513</v>
      </c>
      <c r="D8" s="32">
        <v>17.223027841159094</v>
      </c>
      <c r="E8" s="69"/>
      <c r="F8" s="139" t="s">
        <v>183</v>
      </c>
      <c r="G8" s="69">
        <v>18.27337876112255</v>
      </c>
      <c r="H8" s="69">
        <v>25.124881684892387</v>
      </c>
      <c r="I8" s="32">
        <v>21.636257267759</v>
      </c>
    </row>
    <row r="9" spans="1:9" ht="12.75">
      <c r="A9" s="139" t="s">
        <v>184</v>
      </c>
      <c r="B9" s="69">
        <v>6.478980571398382</v>
      </c>
      <c r="C9" s="69">
        <v>7.657940267713545</v>
      </c>
      <c r="D9" s="32">
        <v>7.000421040429313</v>
      </c>
      <c r="E9" s="69"/>
      <c r="F9" s="139" t="s">
        <v>184</v>
      </c>
      <c r="G9" s="69">
        <v>8.290609785647028</v>
      </c>
      <c r="H9" s="69">
        <v>10.970656908626088</v>
      </c>
      <c r="I9" s="32">
        <v>9.487195009022004</v>
      </c>
    </row>
    <row r="10" spans="1:9" ht="12.75">
      <c r="A10" s="15"/>
      <c r="B10" s="69"/>
      <c r="C10" s="69"/>
      <c r="D10" s="32"/>
      <c r="E10" s="69"/>
      <c r="F10" s="15"/>
      <c r="G10" s="69"/>
      <c r="H10" s="69"/>
      <c r="I10" s="32"/>
    </row>
    <row r="11" spans="1:9" ht="12.75">
      <c r="A11" s="15" t="s">
        <v>72</v>
      </c>
      <c r="B11" s="69">
        <v>27.640591036826333</v>
      </c>
      <c r="C11" s="69">
        <v>33.582927679473094</v>
      </c>
      <c r="D11" s="32">
        <v>29.952169486574096</v>
      </c>
      <c r="E11" s="69"/>
      <c r="F11" s="15" t="s">
        <v>72</v>
      </c>
      <c r="G11" s="69">
        <v>32.80631861031923</v>
      </c>
      <c r="H11" s="69">
        <v>40.198953159620196</v>
      </c>
      <c r="I11" s="32">
        <v>35.736478993100874</v>
      </c>
    </row>
    <row r="12" spans="1:9" ht="12.75">
      <c r="A12" s="15" t="s">
        <v>73</v>
      </c>
      <c r="B12" s="69">
        <v>9.345234878441499</v>
      </c>
      <c r="C12" s="69">
        <v>12.793114934267848</v>
      </c>
      <c r="D12" s="32">
        <v>10.878132698565969</v>
      </c>
      <c r="E12" s="69"/>
      <c r="F12" s="15" t="s">
        <v>73</v>
      </c>
      <c r="G12" s="69">
        <v>11.744056099746695</v>
      </c>
      <c r="H12" s="69">
        <v>17.795027004971907</v>
      </c>
      <c r="I12" s="32">
        <v>14.482534678985832</v>
      </c>
    </row>
    <row r="13" spans="1:9" ht="12.75">
      <c r="A13" s="15" t="s">
        <v>74</v>
      </c>
      <c r="B13" s="69">
        <v>5.849441668119674</v>
      </c>
      <c r="C13" s="69">
        <v>7.590713847278568</v>
      </c>
      <c r="D13" s="32">
        <v>6.656362294254071</v>
      </c>
      <c r="E13" s="69"/>
      <c r="F13" s="15" t="s">
        <v>74</v>
      </c>
      <c r="G13" s="69">
        <v>6.870418674427096</v>
      </c>
      <c r="H13" s="69">
        <v>10.746075651223578</v>
      </c>
      <c r="I13" s="32">
        <v>8.689424708506873</v>
      </c>
    </row>
    <row r="14" spans="1:9" ht="12.75">
      <c r="A14" s="15" t="s">
        <v>75</v>
      </c>
      <c r="B14" s="69">
        <v>5.0123313643436616</v>
      </c>
      <c r="C14" s="69">
        <v>5.386898972852399</v>
      </c>
      <c r="D14" s="32">
        <v>5.175920593146098</v>
      </c>
      <c r="E14" s="69"/>
      <c r="F14" s="15" t="s">
        <v>75</v>
      </c>
      <c r="G14" s="69">
        <v>6.723018817354017</v>
      </c>
      <c r="H14" s="69">
        <v>8.618065233146504</v>
      </c>
      <c r="I14" s="32">
        <v>7.558398850791635</v>
      </c>
    </row>
    <row r="15" spans="1:9" ht="12.75">
      <c r="A15" s="15"/>
      <c r="B15" s="69"/>
      <c r="C15" s="69"/>
      <c r="D15" s="32"/>
      <c r="E15" s="69"/>
      <c r="F15" s="15"/>
      <c r="G15" s="69"/>
      <c r="H15" s="69"/>
      <c r="I15" s="32"/>
    </row>
    <row r="16" spans="1:9" ht="12.75">
      <c r="A16" s="15" t="s">
        <v>90</v>
      </c>
      <c r="B16" s="69">
        <v>4.6310298364704785</v>
      </c>
      <c r="C16" s="69">
        <v>7.499206257727661</v>
      </c>
      <c r="D16" s="32">
        <v>5.542726677947066</v>
      </c>
      <c r="E16" s="69"/>
      <c r="F16" s="15" t="s">
        <v>90</v>
      </c>
      <c r="G16" s="69">
        <v>5.797988789147763</v>
      </c>
      <c r="H16" s="69">
        <v>10.479571516282217</v>
      </c>
      <c r="I16" s="32">
        <v>7.306930478634297</v>
      </c>
    </row>
    <row r="17" spans="1:9" ht="12.75">
      <c r="A17" s="15" t="s">
        <v>76</v>
      </c>
      <c r="B17" s="69">
        <v>6.351799170245142</v>
      </c>
      <c r="C17" s="69">
        <v>6.684916243884522</v>
      </c>
      <c r="D17" s="32">
        <v>6.597477805479697</v>
      </c>
      <c r="E17" s="69"/>
      <c r="F17" s="15" t="s">
        <v>76</v>
      </c>
      <c r="G17" s="69">
        <v>7.186910714694838</v>
      </c>
      <c r="H17" s="69">
        <v>10.876888409381424</v>
      </c>
      <c r="I17" s="32">
        <v>9.934523298448456</v>
      </c>
    </row>
    <row r="18" spans="1:9" ht="12.75">
      <c r="A18" s="15" t="s">
        <v>77</v>
      </c>
      <c r="B18" s="69">
        <v>19.229949902159646</v>
      </c>
      <c r="C18" s="69">
        <v>21.98071199184533</v>
      </c>
      <c r="D18" s="32">
        <v>20.243496029693244</v>
      </c>
      <c r="E18" s="69"/>
      <c r="F18" s="15" t="s">
        <v>77</v>
      </c>
      <c r="G18" s="69">
        <v>23.864823553953453</v>
      </c>
      <c r="H18" s="69">
        <v>26.59818739687491</v>
      </c>
      <c r="I18" s="32">
        <v>24.873175303231307</v>
      </c>
    </row>
    <row r="19" spans="1:9" ht="12.75">
      <c r="A19" s="15" t="s">
        <v>97</v>
      </c>
      <c r="B19" s="69">
        <v>12.330485172109565</v>
      </c>
      <c r="C19" s="69">
        <v>14.423570807465968</v>
      </c>
      <c r="D19" s="32">
        <v>13.156691095063206</v>
      </c>
      <c r="E19" s="69"/>
      <c r="F19" s="15" t="s">
        <v>97</v>
      </c>
      <c r="G19" s="69">
        <v>14.653282047595084</v>
      </c>
      <c r="H19" s="69">
        <v>17.73698165729703</v>
      </c>
      <c r="I19" s="32">
        <v>15.879835958593768</v>
      </c>
    </row>
    <row r="20" spans="1:9" ht="12.75">
      <c r="A20" s="15"/>
      <c r="B20" s="69"/>
      <c r="C20" s="69"/>
      <c r="D20" s="32"/>
      <c r="E20" s="69"/>
      <c r="F20" s="15"/>
      <c r="G20" s="69"/>
      <c r="H20" s="69"/>
      <c r="I20" s="32"/>
    </row>
    <row r="21" spans="1:9" ht="12.75">
      <c r="A21" s="15" t="s">
        <v>78</v>
      </c>
      <c r="B21" s="69">
        <v>12.389996196903407</v>
      </c>
      <c r="C21" s="69">
        <v>14.452805769793562</v>
      </c>
      <c r="D21" s="32">
        <v>13.197708664161564</v>
      </c>
      <c r="E21" s="69"/>
      <c r="F21" s="15" t="s">
        <v>78</v>
      </c>
      <c r="G21" s="69">
        <v>15.401060342768519</v>
      </c>
      <c r="H21" s="69">
        <v>18.308650431177025</v>
      </c>
      <c r="I21" s="32">
        <v>16.547285160121525</v>
      </c>
    </row>
    <row r="22" spans="1:9" ht="12.75">
      <c r="A22" s="15" t="s">
        <v>79</v>
      </c>
      <c r="B22" s="69">
        <v>4.142854407052586</v>
      </c>
      <c r="C22" s="69">
        <v>5.871577400743304</v>
      </c>
      <c r="D22" s="32">
        <v>4.9167335906162215</v>
      </c>
      <c r="E22" s="69"/>
      <c r="F22" s="15" t="s">
        <v>79</v>
      </c>
      <c r="G22" s="69">
        <v>4.932451897859468</v>
      </c>
      <c r="H22" s="69">
        <v>9.987887636673237</v>
      </c>
      <c r="I22" s="32">
        <v>7.241203398767968</v>
      </c>
    </row>
    <row r="23" spans="1:9" ht="12.75">
      <c r="A23" s="15" t="s">
        <v>80</v>
      </c>
      <c r="B23" s="69">
        <v>6.542151749432792</v>
      </c>
      <c r="C23" s="69">
        <v>8.201763522125695</v>
      </c>
      <c r="D23" s="32">
        <v>7.490841024781297</v>
      </c>
      <c r="E23" s="69"/>
      <c r="F23" s="15" t="s">
        <v>80</v>
      </c>
      <c r="G23" s="69">
        <v>9.005681621728993</v>
      </c>
      <c r="H23" s="69">
        <v>10.701751629711538</v>
      </c>
      <c r="I23" s="32">
        <v>9.975584469415246</v>
      </c>
    </row>
    <row r="24" spans="1:9" ht="12.75">
      <c r="A24" s="15" t="s">
        <v>81</v>
      </c>
      <c r="B24" s="98">
        <v>0</v>
      </c>
      <c r="C24" s="69">
        <v>11.049173163933641</v>
      </c>
      <c r="D24" s="32">
        <v>7.4092842444874405</v>
      </c>
      <c r="E24" s="69"/>
      <c r="F24" s="15" t="s">
        <v>81</v>
      </c>
      <c r="G24" s="69">
        <v>0.3166281695258363</v>
      </c>
      <c r="H24" s="69">
        <v>15.337028725860577</v>
      </c>
      <c r="I24" s="32">
        <v>10.541093733599244</v>
      </c>
    </row>
    <row r="25" spans="1:9" ht="12.75">
      <c r="A25" s="15"/>
      <c r="B25" s="69"/>
      <c r="C25" s="69"/>
      <c r="D25" s="32"/>
      <c r="E25" s="69"/>
      <c r="F25" s="15"/>
      <c r="G25" s="69"/>
      <c r="H25" s="69"/>
      <c r="I25" s="32"/>
    </row>
    <row r="26" spans="1:9" ht="12.75">
      <c r="A26" s="15" t="s">
        <v>237</v>
      </c>
      <c r="B26" s="69">
        <v>12.16796608434557</v>
      </c>
      <c r="C26" s="69">
        <v>13.872803774679745</v>
      </c>
      <c r="D26" s="32">
        <v>12.759738526904949</v>
      </c>
      <c r="E26" s="69"/>
      <c r="F26" s="15" t="s">
        <v>237</v>
      </c>
      <c r="G26" s="69">
        <v>15.268169649224832</v>
      </c>
      <c r="H26" s="69">
        <v>20.71680441110406</v>
      </c>
      <c r="I26" s="32">
        <v>17.21773985787081</v>
      </c>
    </row>
    <row r="27" spans="1:9" ht="12.75">
      <c r="A27" s="15" t="s">
        <v>83</v>
      </c>
      <c r="B27" s="69">
        <v>10.412182259267482</v>
      </c>
      <c r="C27" s="69">
        <v>12.537731701877178</v>
      </c>
      <c r="D27" s="32">
        <v>11.231788543262699</v>
      </c>
      <c r="E27" s="67"/>
      <c r="F27" s="15" t="s">
        <v>83</v>
      </c>
      <c r="G27" s="69">
        <v>13.131408199081923</v>
      </c>
      <c r="H27" s="69">
        <v>17.728971686711606</v>
      </c>
      <c r="I27" s="32">
        <v>14.937404165701766</v>
      </c>
    </row>
    <row r="28" spans="1:9" ht="12.75">
      <c r="A28" s="15" t="s">
        <v>84</v>
      </c>
      <c r="B28" s="69">
        <v>9.961104065076208</v>
      </c>
      <c r="C28" s="69">
        <v>12.739063258142702</v>
      </c>
      <c r="D28" s="32">
        <v>11.15521746933861</v>
      </c>
      <c r="E28" s="67"/>
      <c r="F28" s="15" t="s">
        <v>84</v>
      </c>
      <c r="G28" s="69">
        <v>12.623473539134542</v>
      </c>
      <c r="H28" s="69">
        <v>17.146575719318545</v>
      </c>
      <c r="I28" s="32">
        <v>14.591959618063509</v>
      </c>
    </row>
    <row r="29" spans="1:9" ht="12.75">
      <c r="A29" s="15" t="s">
        <v>85</v>
      </c>
      <c r="B29" s="69">
        <v>5.813636764191064</v>
      </c>
      <c r="C29" s="69">
        <v>8.586436547437911</v>
      </c>
      <c r="D29" s="32">
        <v>7.048949980579738</v>
      </c>
      <c r="E29" s="67"/>
      <c r="F29" s="15" t="s">
        <v>85</v>
      </c>
      <c r="G29" s="69">
        <v>7.006422129954288</v>
      </c>
      <c r="H29" s="69">
        <v>12.529001025166176</v>
      </c>
      <c r="I29" s="32">
        <v>9.509619937767303</v>
      </c>
    </row>
    <row r="30" spans="1:9" ht="12.75">
      <c r="A30" s="15" t="s">
        <v>86</v>
      </c>
      <c r="B30" s="69">
        <v>3.333478725345081</v>
      </c>
      <c r="C30" s="69">
        <v>4.490423243945094</v>
      </c>
      <c r="D30" s="32">
        <v>3.9767695576837934</v>
      </c>
      <c r="E30" s="67"/>
      <c r="F30" s="15" t="s">
        <v>86</v>
      </c>
      <c r="G30" s="69">
        <v>4.080137093957034</v>
      </c>
      <c r="H30" s="69">
        <v>5.919870744326842</v>
      </c>
      <c r="I30" s="32">
        <v>5.106401812199972</v>
      </c>
    </row>
    <row r="31" spans="1:9" ht="12.75">
      <c r="A31" s="37"/>
      <c r="B31" s="41"/>
      <c r="C31" s="40"/>
      <c r="D31" s="25"/>
      <c r="E31" s="67"/>
      <c r="F31" s="37"/>
      <c r="G31" s="41"/>
      <c r="H31" s="40"/>
      <c r="I31" s="25"/>
    </row>
    <row r="32" spans="1:9" ht="30" customHeight="1" thickBot="1">
      <c r="A32" s="408" t="s">
        <v>239</v>
      </c>
      <c r="B32" s="43"/>
      <c r="C32" s="43"/>
      <c r="D32" s="44"/>
      <c r="E32" s="67"/>
      <c r="F32" s="408" t="s">
        <v>239</v>
      </c>
      <c r="G32" s="43"/>
      <c r="H32" s="43"/>
      <c r="I32" s="44"/>
    </row>
    <row r="33" ht="14.25" thickBot="1" thickTop="1"/>
    <row r="34" spans="1:9" ht="19.5" customHeight="1" thickTop="1">
      <c r="A34" s="108" t="s">
        <v>222</v>
      </c>
      <c r="B34" s="2"/>
      <c r="C34" s="2"/>
      <c r="D34" s="3"/>
      <c r="E34" s="67"/>
      <c r="F34" s="108" t="s">
        <v>222</v>
      </c>
      <c r="G34" s="2"/>
      <c r="H34" s="2"/>
      <c r="I34" s="3"/>
    </row>
    <row r="35" spans="1:9" ht="12.75">
      <c r="A35" s="4" t="s">
        <v>114</v>
      </c>
      <c r="B35" s="5"/>
      <c r="C35" s="5"/>
      <c r="D35" s="6"/>
      <c r="E35" s="67"/>
      <c r="F35" s="4" t="s">
        <v>115</v>
      </c>
      <c r="G35" s="5"/>
      <c r="H35" s="5"/>
      <c r="I35" s="6"/>
    </row>
    <row r="36" spans="1:9" ht="12.75">
      <c r="A36" s="4" t="s">
        <v>89</v>
      </c>
      <c r="B36" s="5"/>
      <c r="C36" s="5"/>
      <c r="D36" s="6"/>
      <c r="E36" s="67"/>
      <c r="F36" s="4" t="s">
        <v>89</v>
      </c>
      <c r="G36" s="5"/>
      <c r="H36" s="5"/>
      <c r="I36" s="6"/>
    </row>
    <row r="37" spans="1:9" ht="24" customHeight="1">
      <c r="A37" s="141" t="s">
        <v>226</v>
      </c>
      <c r="B37" s="5"/>
      <c r="C37" s="5"/>
      <c r="D37" s="6"/>
      <c r="E37" s="67"/>
      <c r="F37" s="141" t="s">
        <v>226</v>
      </c>
      <c r="G37" s="5"/>
      <c r="H37" s="5"/>
      <c r="I37" s="6"/>
    </row>
    <row r="38" spans="1:9" ht="12.75">
      <c r="A38" s="63"/>
      <c r="B38" s="7" t="s">
        <v>66</v>
      </c>
      <c r="C38" s="7" t="s">
        <v>67</v>
      </c>
      <c r="D38" s="61" t="s">
        <v>68</v>
      </c>
      <c r="E38" s="67"/>
      <c r="F38" s="63"/>
      <c r="G38" s="7" t="s">
        <v>66</v>
      </c>
      <c r="H38" s="7" t="s">
        <v>67</v>
      </c>
      <c r="I38" s="61" t="s">
        <v>68</v>
      </c>
    </row>
    <row r="39" spans="1:9" ht="12.75">
      <c r="A39" s="15"/>
      <c r="B39" s="22"/>
      <c r="C39" s="22"/>
      <c r="D39" s="25"/>
      <c r="E39" s="67"/>
      <c r="F39" s="15"/>
      <c r="G39" s="22"/>
      <c r="H39" s="22"/>
      <c r="I39" s="25"/>
    </row>
    <row r="40" spans="1:9" ht="12.75">
      <c r="A40" s="64" t="s">
        <v>69</v>
      </c>
      <c r="B40" s="94">
        <v>-0.6443749193343473</v>
      </c>
      <c r="C40" s="94">
        <v>-1.1703287432059053</v>
      </c>
      <c r="D40" s="95">
        <v>-0.8939683182762188</v>
      </c>
      <c r="E40" s="67"/>
      <c r="F40" s="64" t="s">
        <v>69</v>
      </c>
      <c r="G40" s="94">
        <v>-1.4492167559137332</v>
      </c>
      <c r="H40" s="94">
        <v>-1.2042605399641193</v>
      </c>
      <c r="I40" s="95">
        <v>-1.3554204866339266</v>
      </c>
    </row>
    <row r="41" spans="1:9" ht="12.75">
      <c r="A41" s="29" t="s">
        <v>7</v>
      </c>
      <c r="B41" s="94"/>
      <c r="C41" s="94"/>
      <c r="D41" s="95"/>
      <c r="E41" s="67"/>
      <c r="F41" s="29" t="s">
        <v>7</v>
      </c>
      <c r="G41" s="94"/>
      <c r="H41" s="94"/>
      <c r="I41" s="95"/>
    </row>
    <row r="42" spans="1:9" ht="12.75">
      <c r="A42" s="139" t="s">
        <v>183</v>
      </c>
      <c r="B42" s="121">
        <v>0.3004261680702047</v>
      </c>
      <c r="C42" s="121">
        <v>-0.5766593924212131</v>
      </c>
      <c r="D42" s="122">
        <v>-0.17188612461339048</v>
      </c>
      <c r="E42" s="121"/>
      <c r="F42" s="139" t="s">
        <v>183</v>
      </c>
      <c r="G42" s="124">
        <v>-1.6697051600183492</v>
      </c>
      <c r="H42" s="124">
        <v>1.0158525305157902</v>
      </c>
      <c r="I42" s="125">
        <v>-0.37035824898526215</v>
      </c>
    </row>
    <row r="43" spans="1:9" ht="12.75">
      <c r="A43" s="139" t="s">
        <v>184</v>
      </c>
      <c r="B43" s="96">
        <v>-0.7528197229389049</v>
      </c>
      <c r="C43" s="96">
        <v>-1.1897308256466692</v>
      </c>
      <c r="D43" s="97">
        <v>-0.9558054164892011</v>
      </c>
      <c r="E43" s="96"/>
      <c r="F43" s="139" t="s">
        <v>184</v>
      </c>
      <c r="G43" s="126">
        <v>-1.387050604673366</v>
      </c>
      <c r="H43" s="126">
        <v>-1.5034247400823553</v>
      </c>
      <c r="I43" s="127">
        <v>-1.4537604415967582</v>
      </c>
    </row>
    <row r="44" spans="1:9" ht="12.75">
      <c r="A44" s="15"/>
      <c r="B44" s="96"/>
      <c r="C44" s="96"/>
      <c r="D44" s="97"/>
      <c r="E44" s="96"/>
      <c r="F44" s="15"/>
      <c r="G44" s="96"/>
      <c r="H44" s="96"/>
      <c r="I44" s="97"/>
    </row>
    <row r="45" spans="1:9" ht="12.75">
      <c r="A45" s="15" t="s">
        <v>72</v>
      </c>
      <c r="B45" s="96">
        <v>-1.2919165771530743</v>
      </c>
      <c r="C45" s="96">
        <v>-4.907444082512534</v>
      </c>
      <c r="D45" s="97">
        <v>-2.989081437922575</v>
      </c>
      <c r="E45" s="96"/>
      <c r="F45" s="15" t="s">
        <v>72</v>
      </c>
      <c r="G45" s="96">
        <v>-3.1716685022665416</v>
      </c>
      <c r="H45" s="96">
        <v>-5.401066011897704</v>
      </c>
      <c r="I45" s="97">
        <v>-4.3204022850586625</v>
      </c>
    </row>
    <row r="46" spans="1:9" ht="12.75">
      <c r="A46" s="15" t="s">
        <v>73</v>
      </c>
      <c r="B46" s="96">
        <v>-1.481678405532346</v>
      </c>
      <c r="C46" s="96">
        <v>-3.8763918211510884</v>
      </c>
      <c r="D46" s="97">
        <v>-2.623947745743438</v>
      </c>
      <c r="E46" s="96"/>
      <c r="F46" s="15" t="s">
        <v>73</v>
      </c>
      <c r="G46" s="96">
        <v>-2.2543360521764235</v>
      </c>
      <c r="H46" s="96">
        <v>-3.1770667752934187</v>
      </c>
      <c r="I46" s="97">
        <v>-2.7380307231564167</v>
      </c>
    </row>
    <row r="47" spans="1:9" ht="12.75">
      <c r="A47" s="15" t="s">
        <v>74</v>
      </c>
      <c r="B47" s="96">
        <v>-0.2452444465064385</v>
      </c>
      <c r="C47" s="96">
        <v>-1.0235221592310335</v>
      </c>
      <c r="D47" s="97">
        <v>-0.6092007950333205</v>
      </c>
      <c r="E47" s="96"/>
      <c r="F47" s="15" t="s">
        <v>74</v>
      </c>
      <c r="G47" s="96">
        <v>-1.15129986684933</v>
      </c>
      <c r="H47" s="96">
        <v>-1.6488914099994325</v>
      </c>
      <c r="I47" s="97">
        <v>-1.3880398382411752</v>
      </c>
    </row>
    <row r="48" spans="1:9" ht="12.75">
      <c r="A48" s="15" t="s">
        <v>75</v>
      </c>
      <c r="B48" s="96">
        <v>-0.7783884400061618</v>
      </c>
      <c r="C48" s="96">
        <v>0.9813746183147591</v>
      </c>
      <c r="D48" s="97">
        <v>-0.00031697125490559586</v>
      </c>
      <c r="E48" s="96"/>
      <c r="F48" s="15" t="s">
        <v>75</v>
      </c>
      <c r="G48" s="96">
        <v>-1.2417344778678716</v>
      </c>
      <c r="H48" s="96">
        <v>1.6231828837622428</v>
      </c>
      <c r="I48" s="97">
        <v>0.02487190174133591</v>
      </c>
    </row>
    <row r="49" spans="1:9" ht="12.75">
      <c r="A49" s="15"/>
      <c r="B49" s="96"/>
      <c r="C49" s="96"/>
      <c r="D49" s="97"/>
      <c r="E49" s="96"/>
      <c r="F49" s="15"/>
      <c r="G49" s="96"/>
      <c r="H49" s="96"/>
      <c r="I49" s="97"/>
    </row>
    <row r="50" spans="1:9" ht="12.75">
      <c r="A50" s="15" t="s">
        <v>90</v>
      </c>
      <c r="B50" s="96">
        <v>-0.2359906219309531</v>
      </c>
      <c r="C50" s="96">
        <v>-0.5157987939681412</v>
      </c>
      <c r="D50" s="97">
        <v>-0.31378273617199337</v>
      </c>
      <c r="E50" s="96"/>
      <c r="F50" s="15" t="s">
        <v>90</v>
      </c>
      <c r="G50" s="96">
        <v>-0.9063962818760203</v>
      </c>
      <c r="H50" s="96">
        <v>-0.3026075880306198</v>
      </c>
      <c r="I50" s="97">
        <v>-0.688929843753626</v>
      </c>
    </row>
    <row r="51" spans="1:9" ht="12.75">
      <c r="A51" s="15" t="s">
        <v>76</v>
      </c>
      <c r="B51" s="96">
        <v>-0.8598885689694837</v>
      </c>
      <c r="C51" s="96">
        <v>-0.8285013660230902</v>
      </c>
      <c r="D51" s="97">
        <v>-0.8401495530870617</v>
      </c>
      <c r="E51" s="96"/>
      <c r="F51" s="15" t="s">
        <v>76</v>
      </c>
      <c r="G51" s="96">
        <v>-1.7077423046433289</v>
      </c>
      <c r="H51" s="96">
        <v>-0.7398019441594492</v>
      </c>
      <c r="I51" s="97">
        <v>-1.0121992145546805</v>
      </c>
    </row>
    <row r="52" spans="1:9" ht="12.75">
      <c r="A52" s="15" t="s">
        <v>77</v>
      </c>
      <c r="B52" s="96">
        <v>-1.510628980705178</v>
      </c>
      <c r="C52" s="96">
        <v>-3.955922182523693</v>
      </c>
      <c r="D52" s="97">
        <v>-2.44574955357513</v>
      </c>
      <c r="E52" s="96"/>
      <c r="F52" s="15" t="s">
        <v>77</v>
      </c>
      <c r="G52" s="96">
        <v>-2.483992973342776</v>
      </c>
      <c r="H52" s="96">
        <v>-4.50184327595154</v>
      </c>
      <c r="I52" s="97">
        <v>-3.2562320696133114</v>
      </c>
    </row>
    <row r="53" spans="1:9" ht="12.75">
      <c r="A53" s="15" t="s">
        <v>97</v>
      </c>
      <c r="B53" s="96">
        <v>-7.591213581814596</v>
      </c>
      <c r="C53" s="96">
        <v>-3.4175854137754413</v>
      </c>
      <c r="D53" s="97">
        <v>-5.745083594426664</v>
      </c>
      <c r="E53" s="96"/>
      <c r="F53" s="15" t="s">
        <v>97</v>
      </c>
      <c r="G53" s="96">
        <v>-9.736356646015718</v>
      </c>
      <c r="H53" s="96">
        <v>-5.076832992542126</v>
      </c>
      <c r="I53" s="97">
        <v>-7.73532394803077</v>
      </c>
    </row>
    <row r="54" spans="1:9" ht="12.75">
      <c r="A54" s="15"/>
      <c r="B54" s="96"/>
      <c r="C54" s="96"/>
      <c r="D54" s="97"/>
      <c r="E54" s="96"/>
      <c r="F54" s="15"/>
      <c r="G54" s="96"/>
      <c r="H54" s="96"/>
      <c r="I54" s="97"/>
    </row>
    <row r="55" spans="1:9" ht="12.75">
      <c r="A55" s="15" t="s">
        <v>78</v>
      </c>
      <c r="B55" s="96">
        <v>-0.5710852308091354</v>
      </c>
      <c r="C55" s="96">
        <v>-1.490534814209532</v>
      </c>
      <c r="D55" s="97">
        <v>-0.9865736102906197</v>
      </c>
      <c r="E55" s="96"/>
      <c r="F55" s="15" t="s">
        <v>78</v>
      </c>
      <c r="G55" s="96">
        <v>-1.5701625667931953</v>
      </c>
      <c r="H55" s="96">
        <v>-1.8039034379586276</v>
      </c>
      <c r="I55" s="97">
        <v>-1.715199446207535</v>
      </c>
    </row>
    <row r="56" spans="1:9" ht="12.75">
      <c r="A56" s="15" t="s">
        <v>79</v>
      </c>
      <c r="B56" s="96">
        <v>-0.8813889950150546</v>
      </c>
      <c r="C56" s="96">
        <v>-1.3711707876486123</v>
      </c>
      <c r="D56" s="97">
        <v>-1.116242191485087</v>
      </c>
      <c r="E56" s="96"/>
      <c r="F56" s="15" t="s">
        <v>79</v>
      </c>
      <c r="G56" s="96">
        <v>-1.7050868107637722</v>
      </c>
      <c r="H56" s="96">
        <v>-1.1070712031197374</v>
      </c>
      <c r="I56" s="97">
        <v>-1.451055889461494</v>
      </c>
    </row>
    <row r="57" spans="1:9" ht="12.75">
      <c r="A57" s="15" t="s">
        <v>80</v>
      </c>
      <c r="B57" s="96">
        <v>-0.6343177702756844</v>
      </c>
      <c r="C57" s="96">
        <v>-0.7254625488621329</v>
      </c>
      <c r="D57" s="97">
        <v>-0.6491564681327873</v>
      </c>
      <c r="E57" s="96"/>
      <c r="F57" s="15" t="s">
        <v>80</v>
      </c>
      <c r="G57" s="96">
        <v>-0.9381731732301333</v>
      </c>
      <c r="H57" s="96">
        <v>-0.874307286373714</v>
      </c>
      <c r="I57" s="97">
        <v>-0.8662497935077003</v>
      </c>
    </row>
    <row r="58" spans="1:9" ht="12.75">
      <c r="A58" s="15" t="s">
        <v>81</v>
      </c>
      <c r="B58" s="96">
        <v>-3.46950588086334</v>
      </c>
      <c r="C58" s="96">
        <v>3.6874155149015966</v>
      </c>
      <c r="D58" s="97">
        <v>1.2741850841720916</v>
      </c>
      <c r="E58" s="96"/>
      <c r="F58" s="15" t="s">
        <v>81</v>
      </c>
      <c r="G58" s="96">
        <v>-3.366077956210468</v>
      </c>
      <c r="H58" s="96">
        <v>3.252489084573442</v>
      </c>
      <c r="I58" s="97">
        <v>1.0143995805366934</v>
      </c>
    </row>
    <row r="59" spans="1:9" ht="12.75">
      <c r="A59" s="15"/>
      <c r="B59" s="96"/>
      <c r="C59" s="96"/>
      <c r="D59" s="97"/>
      <c r="E59" s="96"/>
      <c r="F59" s="15"/>
      <c r="G59" s="96"/>
      <c r="H59" s="96"/>
      <c r="I59" s="97"/>
    </row>
    <row r="60" spans="1:9" ht="12.75">
      <c r="A60" s="15" t="s">
        <v>82</v>
      </c>
      <c r="B60" s="96">
        <v>-0.3346812323618078</v>
      </c>
      <c r="C60" s="96">
        <v>-3.807710901834753</v>
      </c>
      <c r="D60" s="97">
        <v>-1.6044895722919694</v>
      </c>
      <c r="E60" s="96"/>
      <c r="F60" s="15" t="s">
        <v>82</v>
      </c>
      <c r="G60" s="96">
        <v>0.22572921721124395</v>
      </c>
      <c r="H60" s="96">
        <v>-2.8330770639691742</v>
      </c>
      <c r="I60" s="97">
        <v>-0.9710851953244237</v>
      </c>
    </row>
    <row r="61" spans="1:9" ht="12.75">
      <c r="A61" s="15" t="s">
        <v>83</v>
      </c>
      <c r="B61" s="96">
        <v>-0.3713102517987483</v>
      </c>
      <c r="C61" s="96">
        <v>-1.2800055418264176</v>
      </c>
      <c r="D61" s="97">
        <v>-0.7383597554960168</v>
      </c>
      <c r="E61" s="96"/>
      <c r="F61" s="15" t="s">
        <v>83</v>
      </c>
      <c r="G61" s="96">
        <v>-1.013289631053583</v>
      </c>
      <c r="H61" s="96">
        <v>-1.2643359270713965</v>
      </c>
      <c r="I61" s="97">
        <v>-1.130762355118753</v>
      </c>
    </row>
    <row r="62" spans="1:9" ht="12.75">
      <c r="A62" s="15" t="s">
        <v>84</v>
      </c>
      <c r="B62" s="96">
        <v>-1.6547903261885129</v>
      </c>
      <c r="C62" s="96">
        <v>-0.9966573947500414</v>
      </c>
      <c r="D62" s="97">
        <v>-1.391681401701991</v>
      </c>
      <c r="E62" s="96"/>
      <c r="F62" s="15" t="s">
        <v>84</v>
      </c>
      <c r="G62" s="96">
        <v>-2.4554262388465116</v>
      </c>
      <c r="H62" s="96">
        <v>-0.5248170278526132</v>
      </c>
      <c r="I62" s="97">
        <v>-1.6298321093281736</v>
      </c>
    </row>
    <row r="63" spans="1:9" ht="12.75">
      <c r="A63" s="15" t="s">
        <v>85</v>
      </c>
      <c r="B63" s="96">
        <v>-0.47288766633295776</v>
      </c>
      <c r="C63" s="96">
        <v>-0.9483047107390146</v>
      </c>
      <c r="D63" s="97">
        <v>-0.7471824525284791</v>
      </c>
      <c r="E63" s="96"/>
      <c r="F63" s="15" t="s">
        <v>85</v>
      </c>
      <c r="G63" s="96">
        <v>-1.6925318571730923</v>
      </c>
      <c r="H63" s="96">
        <v>-0.7518739317922236</v>
      </c>
      <c r="I63" s="97">
        <v>-1.3372687758630573</v>
      </c>
    </row>
    <row r="64" spans="1:9" ht="12.75">
      <c r="A64" s="15" t="s">
        <v>86</v>
      </c>
      <c r="B64" s="96">
        <v>-0.536622526350468</v>
      </c>
      <c r="C64" s="96">
        <v>-0.6795117352763516</v>
      </c>
      <c r="D64" s="97">
        <v>-0.6145495155187035</v>
      </c>
      <c r="E64" s="96"/>
      <c r="F64" s="15" t="s">
        <v>86</v>
      </c>
      <c r="G64" s="96">
        <v>-0.9026077732275004</v>
      </c>
      <c r="H64" s="96">
        <v>-1.1658474960392216</v>
      </c>
      <c r="I64" s="97">
        <v>-1.0477376763121695</v>
      </c>
    </row>
    <row r="65" spans="1:9" ht="12.75">
      <c r="A65" s="37"/>
      <c r="B65" s="41"/>
      <c r="C65" s="40"/>
      <c r="D65" s="25"/>
      <c r="E65" s="96"/>
      <c r="F65" s="37"/>
      <c r="G65" s="41"/>
      <c r="H65" s="40"/>
      <c r="I65" s="25"/>
    </row>
    <row r="66" spans="1:9" ht="30" customHeight="1" thickBot="1">
      <c r="A66" s="408" t="s">
        <v>239</v>
      </c>
      <c r="B66" s="43"/>
      <c r="C66" s="43"/>
      <c r="D66" s="44"/>
      <c r="E66" s="67"/>
      <c r="F66" s="408" t="s">
        <v>239</v>
      </c>
      <c r="G66" s="43"/>
      <c r="H66" s="43"/>
      <c r="I66" s="44"/>
    </row>
    <row r="67" ht="13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2.7109375" style="0" customWidth="1"/>
    <col min="4" max="5" width="7.28125" style="0" bestFit="1" customWidth="1"/>
    <col min="6" max="6" width="2.7109375" style="0" customWidth="1"/>
    <col min="7" max="7" width="6.7109375" style="0" customWidth="1"/>
    <col min="8" max="8" width="2.7109375" style="0" customWidth="1"/>
    <col min="9" max="9" width="6.7109375" style="0" customWidth="1"/>
    <col min="10" max="10" width="2.7109375" style="0" customWidth="1"/>
    <col min="11" max="11" width="6.7109375" style="0" customWidth="1"/>
    <col min="12" max="12" width="2.7109375" style="0" customWidth="1"/>
    <col min="13" max="13" width="6.7109375" style="0" customWidth="1"/>
    <col min="14" max="15" width="9.140625" style="0" customWidth="1"/>
    <col min="16" max="16" width="7.00390625" style="0" customWidth="1"/>
  </cols>
  <sheetData>
    <row r="1" spans="1:13" ht="19.5" customHeight="1" thickTop="1">
      <c r="A1" s="108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4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>
      <c r="A3" s="111" t="s">
        <v>207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91.5" customHeight="1">
      <c r="A4" s="63"/>
      <c r="B4" s="71" t="s">
        <v>221</v>
      </c>
      <c r="C4" s="72"/>
      <c r="D4" s="71" t="s">
        <v>91</v>
      </c>
      <c r="E4" s="71" t="s">
        <v>92</v>
      </c>
      <c r="F4" s="72"/>
      <c r="G4" s="73" t="s">
        <v>93</v>
      </c>
      <c r="H4" s="72"/>
      <c r="I4" s="71" t="s">
        <v>94</v>
      </c>
      <c r="J4" s="72"/>
      <c r="K4" s="73" t="s">
        <v>95</v>
      </c>
      <c r="L4" s="72"/>
      <c r="M4" s="74" t="s">
        <v>96</v>
      </c>
    </row>
    <row r="5" spans="1:13" ht="12.75">
      <c r="A5" s="15"/>
      <c r="B5" s="22"/>
      <c r="C5" s="75"/>
      <c r="D5" s="22"/>
      <c r="E5" s="22"/>
      <c r="F5" s="75"/>
      <c r="G5" s="22"/>
      <c r="H5" s="75"/>
      <c r="I5" s="22"/>
      <c r="J5" s="75"/>
      <c r="K5" s="22"/>
      <c r="L5" s="75"/>
      <c r="M5" s="25"/>
    </row>
    <row r="6" spans="1:15" ht="12.75">
      <c r="A6" s="64" t="s">
        <v>69</v>
      </c>
      <c r="B6" s="27">
        <f>SUM(B8:B9)</f>
        <v>163.986725</v>
      </c>
      <c r="C6" s="76"/>
      <c r="D6" s="159">
        <f>SUM(D8:D9)</f>
        <v>51.20917500000003</v>
      </c>
      <c r="E6" s="159">
        <f>SUM(E8:E9)</f>
        <v>10.471124999999784</v>
      </c>
      <c r="F6" s="76"/>
      <c r="G6" s="27">
        <f>E6+D6+B6</f>
        <v>225.66702499999982</v>
      </c>
      <c r="H6" s="76"/>
      <c r="I6" s="271">
        <v>40.40784999999999</v>
      </c>
      <c r="J6" s="270"/>
      <c r="K6" s="244">
        <f>I6+G6</f>
        <v>266.0748749999998</v>
      </c>
      <c r="L6" s="270"/>
      <c r="M6" s="324">
        <f>M8+M9</f>
        <v>49.117600000000024</v>
      </c>
      <c r="O6" s="246"/>
    </row>
    <row r="7" spans="1:15" ht="12.75">
      <c r="A7" s="29" t="s">
        <v>7</v>
      </c>
      <c r="B7" s="27"/>
      <c r="C7" s="76"/>
      <c r="D7" s="27"/>
      <c r="E7" s="27"/>
      <c r="F7" s="76"/>
      <c r="G7" s="27"/>
      <c r="H7" s="76"/>
      <c r="I7" s="244"/>
      <c r="J7" s="270"/>
      <c r="K7" s="244"/>
      <c r="L7" s="270"/>
      <c r="M7" s="324"/>
      <c r="O7" s="246"/>
    </row>
    <row r="8" spans="1:15" ht="18" customHeight="1">
      <c r="A8" s="15" t="s">
        <v>178</v>
      </c>
      <c r="B8" s="116">
        <f>+'Disocc.Eurostat'!D12</f>
        <v>40.91334999999999</v>
      </c>
      <c r="C8" s="117"/>
      <c r="D8" s="410">
        <v>11.146450000000005</v>
      </c>
      <c r="E8" s="410">
        <f>+'Disocc.allargata'!D8-'Offerta TOT'!B8-'Offerta TOT'!D8</f>
        <v>2.231725000000015</v>
      </c>
      <c r="F8" s="409"/>
      <c r="G8" s="346">
        <f>E8+D8+B8</f>
        <v>54.29152500000001</v>
      </c>
      <c r="H8" s="409"/>
      <c r="I8" s="410">
        <f>I6-I9</f>
        <v>8.067824999999992</v>
      </c>
      <c r="J8" s="409"/>
      <c r="K8" s="346">
        <f>I8+G8</f>
        <v>62.35935</v>
      </c>
      <c r="L8" s="409"/>
      <c r="M8" s="411">
        <v>5.853275</v>
      </c>
      <c r="O8" s="246"/>
    </row>
    <row r="9" spans="1:15" ht="12.75">
      <c r="A9" s="15" t="s">
        <v>179</v>
      </c>
      <c r="B9" s="116">
        <f>+'Disocc.Eurostat'!D13</f>
        <v>123.07337500000003</v>
      </c>
      <c r="C9" s="117"/>
      <c r="D9" s="410">
        <v>40.06272500000002</v>
      </c>
      <c r="E9" s="410">
        <f>+'Disocc.allargata'!D9-'Offerta TOT'!B9-'Offerta TOT'!D9</f>
        <v>8.239399999999769</v>
      </c>
      <c r="F9" s="412"/>
      <c r="G9" s="346">
        <f>G6-G8</f>
        <v>171.37549999999982</v>
      </c>
      <c r="H9" s="412"/>
      <c r="I9" s="410">
        <v>32.340025</v>
      </c>
      <c r="J9" s="412"/>
      <c r="K9" s="346">
        <f aca="true" t="shared" si="0" ref="K9:K30">I9+G9</f>
        <v>203.71552499999981</v>
      </c>
      <c r="L9" s="412"/>
      <c r="M9" s="411">
        <v>43.26432500000003</v>
      </c>
      <c r="O9" s="246"/>
    </row>
    <row r="10" spans="1:15" ht="9.75" customHeight="1">
      <c r="A10" s="15"/>
      <c r="B10" s="30"/>
      <c r="C10" s="77"/>
      <c r="D10" s="346"/>
      <c r="E10" s="410"/>
      <c r="F10" s="414"/>
      <c r="G10" s="346"/>
      <c r="H10" s="414"/>
      <c r="I10" s="346"/>
      <c r="J10" s="414"/>
      <c r="K10" s="346"/>
      <c r="L10" s="414"/>
      <c r="M10" s="415"/>
      <c r="O10" s="246"/>
    </row>
    <row r="11" spans="1:15" ht="12.75">
      <c r="A11" s="15" t="s">
        <v>72</v>
      </c>
      <c r="B11" s="30">
        <f>+'Disocc.Eurostat'!D15</f>
        <v>34.347875</v>
      </c>
      <c r="C11" s="77"/>
      <c r="D11" s="346">
        <v>8.853874999999999</v>
      </c>
      <c r="E11" s="410">
        <f>+'Disocc.allargata'!D11-'Offerta TOT'!B11-'Offerta TOT'!D11</f>
        <v>1.4680000000000213</v>
      </c>
      <c r="F11" s="414"/>
      <c r="G11" s="346">
        <f>E11+D11+B11</f>
        <v>44.66975000000002</v>
      </c>
      <c r="H11" s="414"/>
      <c r="I11" s="346">
        <v>4.470125</v>
      </c>
      <c r="J11" s="414"/>
      <c r="K11" s="346">
        <f t="shared" si="0"/>
        <v>49.139875000000025</v>
      </c>
      <c r="L11" s="414"/>
      <c r="M11" s="415">
        <v>6.660625</v>
      </c>
      <c r="O11" s="246"/>
    </row>
    <row r="12" spans="1:15" ht="12.75">
      <c r="A12" s="15" t="s">
        <v>73</v>
      </c>
      <c r="B12" s="30">
        <f>+'Disocc.Eurostat'!D16</f>
        <v>38.325625</v>
      </c>
      <c r="C12" s="77"/>
      <c r="D12" s="346">
        <v>11.939874999999995</v>
      </c>
      <c r="E12" s="410">
        <f>+'Disocc.allargata'!D12-'Offerta TOT'!B12-'Offerta TOT'!D12</f>
        <v>2.909674999999984</v>
      </c>
      <c r="F12" s="414"/>
      <c r="G12" s="346">
        <f>E12+D12+B12</f>
        <v>53.17517499999998</v>
      </c>
      <c r="H12" s="414"/>
      <c r="I12" s="346">
        <v>11.249575</v>
      </c>
      <c r="J12" s="414"/>
      <c r="K12" s="346">
        <f t="shared" si="0"/>
        <v>64.42474999999999</v>
      </c>
      <c r="L12" s="414"/>
      <c r="M12" s="415">
        <v>6.393875000000001</v>
      </c>
      <c r="O12" s="246"/>
    </row>
    <row r="13" spans="1:15" ht="12.75">
      <c r="A13" s="15" t="s">
        <v>74</v>
      </c>
      <c r="B13" s="30">
        <f>+'Disocc.Eurostat'!D17</f>
        <v>54.817400000000006</v>
      </c>
      <c r="C13" s="77"/>
      <c r="D13" s="346">
        <v>14.526975000000002</v>
      </c>
      <c r="E13" s="410">
        <f>+'Disocc.allargata'!D13-'Offerta TOT'!B13-'Offerta TOT'!D13</f>
        <v>3.809300000000013</v>
      </c>
      <c r="F13" s="414"/>
      <c r="G13" s="346">
        <f>E13+D13+B13</f>
        <v>73.15367500000002</v>
      </c>
      <c r="H13" s="414"/>
      <c r="I13" s="346">
        <v>18.132325000000005</v>
      </c>
      <c r="J13" s="414"/>
      <c r="K13" s="346">
        <f t="shared" si="0"/>
        <v>91.28600000000003</v>
      </c>
      <c r="L13" s="414"/>
      <c r="M13" s="415">
        <v>14.510499999999995</v>
      </c>
      <c r="O13" s="246"/>
    </row>
    <row r="14" spans="1:15" ht="12.75">
      <c r="A14" s="15" t="s">
        <v>75</v>
      </c>
      <c r="B14" s="30">
        <f>+'Disocc.Eurostat'!D18</f>
        <v>36.49582500000001</v>
      </c>
      <c r="C14" s="77"/>
      <c r="D14" s="410">
        <v>15.888450000000002</v>
      </c>
      <c r="E14" s="410">
        <f>+'Disocc.allargata'!D14-'Offerta TOT'!B14-'Offerta TOT'!D14</f>
        <v>2.2841500000000003</v>
      </c>
      <c r="F14" s="414"/>
      <c r="G14" s="346">
        <f>E14+D14+B14</f>
        <v>54.66842500000001</v>
      </c>
      <c r="H14" s="414"/>
      <c r="I14" s="410">
        <v>6.5558250000000005</v>
      </c>
      <c r="J14" s="416"/>
      <c r="K14" s="346">
        <f t="shared" si="0"/>
        <v>61.22425000000001</v>
      </c>
      <c r="L14" s="416"/>
      <c r="M14" s="411">
        <v>21.55260000000001</v>
      </c>
      <c r="O14" s="246"/>
    </row>
    <row r="15" spans="1:15" ht="9.75" customHeight="1">
      <c r="A15" s="15"/>
      <c r="B15" s="30"/>
      <c r="C15" s="77"/>
      <c r="D15" s="346"/>
      <c r="E15" s="410"/>
      <c r="F15" s="414"/>
      <c r="G15" s="346"/>
      <c r="H15" s="414"/>
      <c r="I15" s="346"/>
      <c r="J15" s="414"/>
      <c r="K15" s="346"/>
      <c r="L15" s="414"/>
      <c r="M15" s="415"/>
      <c r="O15" s="246"/>
    </row>
    <row r="16" spans="1:15" ht="12.75">
      <c r="A16" s="15" t="s">
        <v>90</v>
      </c>
      <c r="B16" s="30">
        <f>+'Disocc.Eurostat'!D20</f>
        <v>60.3995</v>
      </c>
      <c r="C16" s="77"/>
      <c r="D16" s="410">
        <v>17.572625000000006</v>
      </c>
      <c r="E16" s="410">
        <f>+'Disocc.allargata'!D16-'Offerta TOT'!B16-'Offerta TOT'!D16</f>
        <v>3.167499999999958</v>
      </c>
      <c r="F16" s="416"/>
      <c r="G16" s="346">
        <f>E16+D16+B16</f>
        <v>81.13962499999997</v>
      </c>
      <c r="H16" s="416"/>
      <c r="I16" s="410">
        <v>19.8731</v>
      </c>
      <c r="J16" s="416"/>
      <c r="K16" s="346">
        <f t="shared" si="0"/>
        <v>101.01272499999996</v>
      </c>
      <c r="L16" s="416"/>
      <c r="M16" s="411">
        <v>18.044150000000002</v>
      </c>
      <c r="O16" s="246"/>
    </row>
    <row r="17" spans="1:15" ht="12.75">
      <c r="A17" s="15" t="s">
        <v>76</v>
      </c>
      <c r="B17" s="30">
        <f>+'Disocc.Eurostat'!D21</f>
        <v>37.51012499999998</v>
      </c>
      <c r="C17" s="77"/>
      <c r="D17" s="410">
        <v>16.208</v>
      </c>
      <c r="E17" s="410">
        <f>+'Disocc.allargata'!D17-'Offerta TOT'!B17-'Offerta TOT'!D17</f>
        <v>4.857625000000006</v>
      </c>
      <c r="F17" s="416"/>
      <c r="G17" s="346">
        <f>E17+D17+B17</f>
        <v>58.575749999999985</v>
      </c>
      <c r="H17" s="416"/>
      <c r="I17" s="410">
        <v>8.80865</v>
      </c>
      <c r="J17" s="416"/>
      <c r="K17" s="346">
        <f t="shared" si="0"/>
        <v>67.38439999999999</v>
      </c>
      <c r="L17" s="416"/>
      <c r="M17" s="411">
        <v>19.651300000000013</v>
      </c>
      <c r="O17" s="246"/>
    </row>
    <row r="18" spans="1:15" ht="12.75">
      <c r="A18" s="15" t="s">
        <v>77</v>
      </c>
      <c r="B18" s="30">
        <f>+'Disocc.Eurostat'!D22</f>
        <v>61.95650000000002</v>
      </c>
      <c r="C18" s="77"/>
      <c r="D18" s="410">
        <v>16.564799999999995</v>
      </c>
      <c r="E18" s="410">
        <f>+'Disocc.allargata'!D18-'Offerta TOT'!B18-'Offerta TOT'!D18</f>
        <v>2.295875000000006</v>
      </c>
      <c r="F18" s="416"/>
      <c r="G18" s="346">
        <f>E18+D19+B18</f>
        <v>65.11612500000003</v>
      </c>
      <c r="H18" s="416"/>
      <c r="I18" s="410">
        <v>10.193499999999998</v>
      </c>
      <c r="J18" s="416"/>
      <c r="K18" s="346">
        <f t="shared" si="0"/>
        <v>75.30962500000003</v>
      </c>
      <c r="L18" s="416"/>
      <c r="M18" s="411">
        <v>10.182999999999998</v>
      </c>
      <c r="O18" s="246"/>
    </row>
    <row r="19" spans="1:15" ht="12.75">
      <c r="A19" s="15" t="s">
        <v>97</v>
      </c>
      <c r="B19" s="30">
        <f>+'Disocc.Eurostat'!D23</f>
        <v>4.1206</v>
      </c>
      <c r="C19" s="77"/>
      <c r="D19" s="410">
        <v>0.8637500000000001</v>
      </c>
      <c r="E19" s="410">
        <f>+'Disocc.allargata'!D19-'Offerta TOT'!B19-'Offerta TOT'!D19</f>
        <v>0.1501249999999995</v>
      </c>
      <c r="F19" s="416"/>
      <c r="G19" s="346">
        <f>E19+D18+B19</f>
        <v>20.835524999999993</v>
      </c>
      <c r="H19" s="416"/>
      <c r="I19" s="410">
        <v>1.5326</v>
      </c>
      <c r="J19" s="416"/>
      <c r="K19" s="346">
        <f t="shared" si="0"/>
        <v>22.368124999999992</v>
      </c>
      <c r="L19" s="416"/>
      <c r="M19" s="411">
        <v>1.2391500000000002</v>
      </c>
      <c r="O19" s="246"/>
    </row>
    <row r="20" spans="1:15" ht="9.75" customHeight="1">
      <c r="A20" s="15"/>
      <c r="B20" s="30"/>
      <c r="C20" s="77"/>
      <c r="D20" s="410"/>
      <c r="E20" s="410"/>
      <c r="F20" s="416"/>
      <c r="G20" s="346"/>
      <c r="H20" s="416"/>
      <c r="I20" s="410"/>
      <c r="J20" s="416"/>
      <c r="K20" s="346"/>
      <c r="L20" s="416"/>
      <c r="M20" s="411"/>
      <c r="O20" s="246"/>
    </row>
    <row r="21" spans="1:15" ht="12.75">
      <c r="A21" s="15" t="s">
        <v>78</v>
      </c>
      <c r="B21" s="30">
        <f>+'Disocc.Eurostat'!D25</f>
        <v>93.80864999999994</v>
      </c>
      <c r="C21" s="77"/>
      <c r="D21" s="410">
        <v>24.520975000000014</v>
      </c>
      <c r="E21" s="410">
        <f>+'Disocc.allargata'!D21-'Offerta TOT'!B21-'Offerta TOT'!D21</f>
        <v>4.008500000000062</v>
      </c>
      <c r="F21" s="416"/>
      <c r="G21" s="346">
        <f>E21+D21+B21</f>
        <v>122.33812500000002</v>
      </c>
      <c r="H21" s="416"/>
      <c r="I21" s="410">
        <v>19.979125</v>
      </c>
      <c r="J21" s="416"/>
      <c r="K21" s="346">
        <f t="shared" si="0"/>
        <v>142.31725000000003</v>
      </c>
      <c r="L21" s="416"/>
      <c r="M21" s="411">
        <v>16.979075000000005</v>
      </c>
      <c r="O21" s="246"/>
    </row>
    <row r="22" spans="1:15" ht="12.75">
      <c r="A22" s="15" t="s">
        <v>79</v>
      </c>
      <c r="B22" s="30">
        <f>+'Disocc.Eurostat'!D26</f>
        <v>49.735949999999995</v>
      </c>
      <c r="C22" s="77"/>
      <c r="D22" s="410">
        <v>20.244125000000007</v>
      </c>
      <c r="E22" s="410">
        <f>+'Disocc.allargata'!D22-'Offerta TOT'!B22-'Offerta TOT'!D22</f>
        <v>5.104975000000021</v>
      </c>
      <c r="F22" s="416"/>
      <c r="G22" s="346">
        <f>E22+D22+B22</f>
        <v>75.08505000000002</v>
      </c>
      <c r="H22" s="416"/>
      <c r="I22" s="410">
        <v>14.456574999999997</v>
      </c>
      <c r="J22" s="416"/>
      <c r="K22" s="346">
        <f t="shared" si="0"/>
        <v>89.54162500000002</v>
      </c>
      <c r="L22" s="416"/>
      <c r="M22" s="411">
        <v>26.075475</v>
      </c>
      <c r="O22" s="246"/>
    </row>
    <row r="23" spans="1:15" ht="12.75">
      <c r="A23" s="15" t="s">
        <v>80</v>
      </c>
      <c r="B23" s="30">
        <f>+'Disocc.Eurostat'!D27</f>
        <v>17.850500000000004</v>
      </c>
      <c r="C23" s="77"/>
      <c r="D23" s="410">
        <v>5.28785</v>
      </c>
      <c r="E23" s="410">
        <f>+'Disocc.allargata'!D23-'Offerta TOT'!B23-'Offerta TOT'!D23</f>
        <v>1.289349999999998</v>
      </c>
      <c r="F23" s="416"/>
      <c r="G23" s="346">
        <f>E23+D23+B23</f>
        <v>24.4277</v>
      </c>
      <c r="H23" s="416"/>
      <c r="I23" s="410">
        <v>5.65395</v>
      </c>
      <c r="J23" s="416"/>
      <c r="K23" s="346">
        <f t="shared" si="0"/>
        <v>30.081650000000003</v>
      </c>
      <c r="L23" s="416"/>
      <c r="M23" s="411">
        <v>4.952875000000001</v>
      </c>
      <c r="O23" s="246"/>
    </row>
    <row r="24" spans="1:15" ht="12.75">
      <c r="A24" s="15" t="s">
        <v>81</v>
      </c>
      <c r="B24" s="30">
        <f>+'Disocc.Eurostat'!D28</f>
        <v>2.591625</v>
      </c>
      <c r="C24" s="77"/>
      <c r="D24" s="410">
        <v>1.156225</v>
      </c>
      <c r="E24" s="410">
        <f>+'Disocc.allargata'!D24-'Offerta TOT'!B24-'Offerta TOT'!D24</f>
        <v>0.06829999999999892</v>
      </c>
      <c r="F24" s="416"/>
      <c r="G24" s="346">
        <f>E24+D24+B24</f>
        <v>3.816149999999999</v>
      </c>
      <c r="H24" s="416"/>
      <c r="I24" s="410">
        <v>0.3182</v>
      </c>
      <c r="J24" s="416"/>
      <c r="K24" s="346">
        <f t="shared" si="0"/>
        <v>4.134349999999999</v>
      </c>
      <c r="L24" s="416"/>
      <c r="M24" s="411">
        <v>1.1101750000000001</v>
      </c>
      <c r="O24" s="246"/>
    </row>
    <row r="25" spans="1:15" ht="9.75" customHeight="1">
      <c r="A25" s="15"/>
      <c r="B25" s="30"/>
      <c r="C25" s="77"/>
      <c r="D25" s="410"/>
      <c r="E25" s="410"/>
      <c r="F25" s="416"/>
      <c r="G25" s="346"/>
      <c r="H25" s="416"/>
      <c r="I25" s="410"/>
      <c r="J25" s="416"/>
      <c r="K25" s="346"/>
      <c r="L25" s="416"/>
      <c r="M25" s="411"/>
      <c r="O25" s="246"/>
    </row>
    <row r="26" spans="1:15" ht="12.75">
      <c r="A26" s="15" t="s">
        <v>82</v>
      </c>
      <c r="B26" s="30">
        <f>+'Disocc.Eurostat'!D30</f>
        <v>6.873399999999999</v>
      </c>
      <c r="C26" s="77"/>
      <c r="D26" s="410">
        <v>2.3791250000000006</v>
      </c>
      <c r="E26" s="410">
        <f>+'Disocc.allargata'!D26-'Offerta TOT'!B26-'Offerta TOT'!D26</f>
        <v>0.5217750000000003</v>
      </c>
      <c r="F26" s="416"/>
      <c r="G26" s="346">
        <f>E26+D26+B26</f>
        <v>9.7743</v>
      </c>
      <c r="H26" s="416"/>
      <c r="I26" s="410">
        <v>1.0672750000000002</v>
      </c>
      <c r="J26" s="416"/>
      <c r="K26" s="346">
        <f t="shared" si="0"/>
        <v>10.841575</v>
      </c>
      <c r="L26" s="416"/>
      <c r="M26" s="411">
        <v>3.3700499999999995</v>
      </c>
      <c r="O26" s="246"/>
    </row>
    <row r="27" spans="1:15" ht="12.75">
      <c r="A27" s="15" t="s">
        <v>83</v>
      </c>
      <c r="B27" s="30">
        <f>+'Disocc.Eurostat'!D31</f>
        <v>67.519675</v>
      </c>
      <c r="C27" s="77"/>
      <c r="D27" s="410">
        <v>22.45675000000002</v>
      </c>
      <c r="E27" s="410">
        <f>+'Disocc.allargata'!D27-'Offerta TOT'!B27-'Offerta TOT'!D27</f>
        <v>3.7312999999999548</v>
      </c>
      <c r="F27" s="416"/>
      <c r="G27" s="346">
        <f>E27+D27+B27</f>
        <v>93.70772499999998</v>
      </c>
      <c r="H27" s="416"/>
      <c r="I27" s="410">
        <v>10.931849999999999</v>
      </c>
      <c r="J27" s="416"/>
      <c r="K27" s="346">
        <f t="shared" si="0"/>
        <v>104.63957499999998</v>
      </c>
      <c r="L27" s="416"/>
      <c r="M27" s="411">
        <v>21.344100000000005</v>
      </c>
      <c r="O27" s="246"/>
    </row>
    <row r="28" spans="1:15" ht="12.75">
      <c r="A28" s="15" t="s">
        <v>84</v>
      </c>
      <c r="B28" s="30">
        <f>+'Disocc.Eurostat'!D32</f>
        <v>21.473999999999997</v>
      </c>
      <c r="C28" s="77"/>
      <c r="D28" s="410">
        <v>7.001725</v>
      </c>
      <c r="E28" s="410">
        <f>+'Disocc.allargata'!D28-'Offerta TOT'!B28-'Offerta TOT'!D28</f>
        <v>0.744374999999998</v>
      </c>
      <c r="F28" s="416"/>
      <c r="G28" s="346">
        <f>E28+D28+B28</f>
        <v>29.220099999999995</v>
      </c>
      <c r="H28" s="416"/>
      <c r="I28" s="410">
        <v>4.855075</v>
      </c>
      <c r="J28" s="416"/>
      <c r="K28" s="346">
        <f t="shared" si="0"/>
        <v>34.075174999999994</v>
      </c>
      <c r="L28" s="416"/>
      <c r="M28" s="411">
        <v>4.628700000000001</v>
      </c>
      <c r="O28" s="246"/>
    </row>
    <row r="29" spans="1:15" ht="12.75">
      <c r="A29" s="15" t="s">
        <v>85</v>
      </c>
      <c r="B29" s="30">
        <f>+'Disocc.Eurostat'!D33</f>
        <v>51.537025000000014</v>
      </c>
      <c r="C29" s="77"/>
      <c r="D29" s="410">
        <v>16.319225000000003</v>
      </c>
      <c r="E29" s="410">
        <f>+'Disocc.allargata'!D29-'Offerta TOT'!B29-'Offerta TOT'!D29</f>
        <v>3.562125000000009</v>
      </c>
      <c r="F29" s="416"/>
      <c r="G29" s="346">
        <f>E29+D29+B29</f>
        <v>71.41837500000003</v>
      </c>
      <c r="H29" s="416"/>
      <c r="I29" s="410">
        <v>15.841600000000003</v>
      </c>
      <c r="J29" s="416"/>
      <c r="K29" s="346">
        <f t="shared" si="0"/>
        <v>87.25997500000003</v>
      </c>
      <c r="L29" s="416"/>
      <c r="M29" s="411">
        <v>14.803374999999999</v>
      </c>
      <c r="O29" s="246"/>
    </row>
    <row r="30" spans="1:15" ht="12.75">
      <c r="A30" s="15" t="s">
        <v>86</v>
      </c>
      <c r="B30" s="30">
        <f>+'Disocc.Eurostat'!D34</f>
        <v>16.582624999999993</v>
      </c>
      <c r="C30" s="77"/>
      <c r="D30" s="410">
        <v>3.0523499999999997</v>
      </c>
      <c r="E30" s="410">
        <f>+'Disocc.allargata'!D30-'Offerta TOT'!B30-'Offerta TOT'!D30</f>
        <v>1.9115500000000027</v>
      </c>
      <c r="F30" s="416"/>
      <c r="G30" s="346">
        <f>E30+D30+B30</f>
        <v>21.546524999999995</v>
      </c>
      <c r="H30" s="416"/>
      <c r="I30" s="410">
        <v>7.7120500000000005</v>
      </c>
      <c r="J30" s="416"/>
      <c r="K30" s="346">
        <f t="shared" si="0"/>
        <v>29.258574999999997</v>
      </c>
      <c r="L30" s="416"/>
      <c r="M30" s="411">
        <v>4.971375</v>
      </c>
      <c r="O30" s="246"/>
    </row>
    <row r="31" spans="1:13" ht="9.75" customHeight="1">
      <c r="A31" s="37"/>
      <c r="B31" s="41"/>
      <c r="C31" s="78"/>
      <c r="D31" s="417"/>
      <c r="E31" s="418"/>
      <c r="F31" s="419"/>
      <c r="G31" s="418"/>
      <c r="H31" s="419"/>
      <c r="I31" s="418"/>
      <c r="J31" s="419"/>
      <c r="K31" s="418"/>
      <c r="L31" s="419"/>
      <c r="M31" s="420"/>
    </row>
    <row r="32" spans="1:13" ht="19.5" customHeight="1" thickBot="1">
      <c r="A32" s="408" t="s">
        <v>236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ht="6" customHeight="1" thickBot="1" thickTop="1"/>
    <row r="34" spans="1:13" ht="19.5" customHeight="1" thickTop="1">
      <c r="A34" s="108" t="s">
        <v>222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8" customHeight="1">
      <c r="A35" s="4" t="s">
        <v>98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8" customHeight="1">
      <c r="A36" s="4" t="s">
        <v>99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91.5" customHeight="1">
      <c r="A37" s="63"/>
      <c r="B37" s="71" t="s">
        <v>221</v>
      </c>
      <c r="C37" s="72"/>
      <c r="D37" s="71" t="s">
        <v>91</v>
      </c>
      <c r="E37" s="71" t="s">
        <v>92</v>
      </c>
      <c r="F37" s="72"/>
      <c r="G37" s="73" t="s">
        <v>93</v>
      </c>
      <c r="H37" s="72"/>
      <c r="I37" s="71" t="s">
        <v>94</v>
      </c>
      <c r="J37" s="72"/>
      <c r="K37" s="73" t="s">
        <v>95</v>
      </c>
      <c r="L37" s="72"/>
      <c r="M37" s="74" t="s">
        <v>96</v>
      </c>
    </row>
    <row r="38" spans="1:13" ht="12.75">
      <c r="A38" s="15"/>
      <c r="B38" s="22"/>
      <c r="C38" s="75"/>
      <c r="D38" s="22"/>
      <c r="E38" s="22"/>
      <c r="F38" s="75"/>
      <c r="G38" s="22"/>
      <c r="H38" s="75"/>
      <c r="I38" s="22"/>
      <c r="J38" s="75"/>
      <c r="K38" s="22"/>
      <c r="L38" s="75"/>
      <c r="M38" s="25"/>
    </row>
    <row r="39" spans="1:13" ht="12.75">
      <c r="A39" s="64" t="s">
        <v>69</v>
      </c>
      <c r="B39" s="67">
        <v>100</v>
      </c>
      <c r="C39" s="80"/>
      <c r="D39" s="67">
        <v>100</v>
      </c>
      <c r="E39" s="67">
        <v>100</v>
      </c>
      <c r="F39" s="80"/>
      <c r="G39" s="67">
        <v>100</v>
      </c>
      <c r="H39" s="80"/>
      <c r="I39" s="67">
        <v>100</v>
      </c>
      <c r="J39" s="80"/>
      <c r="K39" s="67">
        <v>100</v>
      </c>
      <c r="L39" s="80"/>
      <c r="M39" s="10">
        <v>100</v>
      </c>
    </row>
    <row r="40" spans="1:13" ht="12.75">
      <c r="A40" s="29" t="s">
        <v>7</v>
      </c>
      <c r="B40" s="67"/>
      <c r="C40" s="80"/>
      <c r="D40" s="67"/>
      <c r="E40" s="67"/>
      <c r="F40" s="80"/>
      <c r="G40" s="67"/>
      <c r="H40" s="80"/>
      <c r="I40" s="67"/>
      <c r="J40" s="80"/>
      <c r="K40" s="67"/>
      <c r="L40" s="80"/>
      <c r="M40" s="10"/>
    </row>
    <row r="41" spans="1:13" ht="18" customHeight="1">
      <c r="A41" s="15" t="s">
        <v>178</v>
      </c>
      <c r="B41" s="119">
        <f>B8/B6%</f>
        <v>24.94918414889985</v>
      </c>
      <c r="C41" s="123"/>
      <c r="D41" s="119">
        <f>D8/D6%</f>
        <v>21.766509614732122</v>
      </c>
      <c r="E41" s="119">
        <f>E8/E6%</f>
        <v>21.313134930583495</v>
      </c>
      <c r="F41" s="123"/>
      <c r="G41" s="119">
        <f>G8/G6%</f>
        <v>24.05824466379173</v>
      </c>
      <c r="H41" s="123"/>
      <c r="I41" s="119">
        <f>I8/I6%</f>
        <v>19.96598433225226</v>
      </c>
      <c r="J41" s="123"/>
      <c r="K41" s="119">
        <f>K8/K6%</f>
        <v>23.436767564017476</v>
      </c>
      <c r="L41" s="123"/>
      <c r="M41" s="120">
        <f>M8/M6%</f>
        <v>11.91685872273889</v>
      </c>
    </row>
    <row r="42" spans="1:13" ht="12.75">
      <c r="A42" s="15" t="s">
        <v>179</v>
      </c>
      <c r="B42" s="119">
        <f>B39-B41</f>
        <v>75.05081585110015</v>
      </c>
      <c r="C42" s="123"/>
      <c r="D42" s="119">
        <f>D39-D41</f>
        <v>78.23349038526788</v>
      </c>
      <c r="E42" s="119">
        <f>E39-E41</f>
        <v>78.68686506941651</v>
      </c>
      <c r="F42" s="123"/>
      <c r="G42" s="119">
        <f>G39-G41</f>
        <v>75.94175533620827</v>
      </c>
      <c r="H42" s="123"/>
      <c r="I42" s="119">
        <f>I39-I41</f>
        <v>80.03401566774774</v>
      </c>
      <c r="J42" s="123"/>
      <c r="K42" s="119">
        <f>K39-K41</f>
        <v>76.56323243598253</v>
      </c>
      <c r="L42" s="123"/>
      <c r="M42" s="120">
        <f>M39-M41</f>
        <v>88.0831412772611</v>
      </c>
    </row>
    <row r="43" spans="1:13" ht="9.75" customHeight="1">
      <c r="A43" s="15"/>
      <c r="B43" s="69"/>
      <c r="C43" s="81"/>
      <c r="D43" s="69"/>
      <c r="E43" s="69"/>
      <c r="F43" s="81"/>
      <c r="G43" s="69"/>
      <c r="H43" s="81"/>
      <c r="I43" s="69"/>
      <c r="J43" s="81"/>
      <c r="K43" s="69"/>
      <c r="L43" s="81"/>
      <c r="M43" s="32"/>
    </row>
    <row r="44" spans="1:13" ht="12.75">
      <c r="A44" s="15" t="s">
        <v>72</v>
      </c>
      <c r="B44" s="69">
        <f>B11/B6%</f>
        <v>20.94552165731708</v>
      </c>
      <c r="C44" s="81"/>
      <c r="D44" s="69">
        <f>D11/D6%</f>
        <v>17.289626321845635</v>
      </c>
      <c r="E44" s="69">
        <f>E11/E6%</f>
        <v>14.019506022514788</v>
      </c>
      <c r="F44" s="81"/>
      <c r="G44" s="69">
        <f>G11/G6%</f>
        <v>19.794540208078722</v>
      </c>
      <c r="H44" s="81"/>
      <c r="I44" s="69">
        <f>I11/I6%</f>
        <v>11.06251631799267</v>
      </c>
      <c r="J44" s="81"/>
      <c r="K44" s="69">
        <f>K11/K6%</f>
        <v>18.46843863029159</v>
      </c>
      <c r="L44" s="81"/>
      <c r="M44" s="32">
        <f>M11/M6%</f>
        <v>13.56056688437545</v>
      </c>
    </row>
    <row r="45" spans="1:13" ht="12.75">
      <c r="A45" s="15" t="s">
        <v>73</v>
      </c>
      <c r="B45" s="69">
        <f>B12/B6%</f>
        <v>23.371175319221724</v>
      </c>
      <c r="C45" s="81"/>
      <c r="D45" s="69">
        <f>D12/D6%</f>
        <v>23.31589017007204</v>
      </c>
      <c r="E45" s="69">
        <f>E12/E6%</f>
        <v>27.787606393773775</v>
      </c>
      <c r="F45" s="81"/>
      <c r="G45" s="69">
        <f>G12/G6%</f>
        <v>23.563555641325987</v>
      </c>
      <c r="H45" s="81"/>
      <c r="I45" s="69">
        <f>I12/I6%</f>
        <v>27.84007315410249</v>
      </c>
      <c r="J45" s="81"/>
      <c r="K45" s="69">
        <f>K12/K6%</f>
        <v>24.213015227386666</v>
      </c>
      <c r="L45" s="81"/>
      <c r="M45" s="32">
        <f>M12/M6%</f>
        <v>13.017482531719788</v>
      </c>
    </row>
    <row r="46" spans="1:13" ht="12.75">
      <c r="A46" s="15" t="s">
        <v>74</v>
      </c>
      <c r="B46" s="69">
        <f>B13/B6%</f>
        <v>33.42794973190666</v>
      </c>
      <c r="C46" s="81"/>
      <c r="D46" s="69">
        <f>D13/D6%</f>
        <v>28.36791453875208</v>
      </c>
      <c r="E46" s="69">
        <f>E13/E6%</f>
        <v>36.37909011686988</v>
      </c>
      <c r="F46" s="81"/>
      <c r="G46" s="69">
        <f>G13/G6%</f>
        <v>32.41664350385267</v>
      </c>
      <c r="H46" s="81"/>
      <c r="I46" s="69">
        <f>I13/I6%</f>
        <v>44.87327338623562</v>
      </c>
      <c r="J46" s="81"/>
      <c r="K46" s="69">
        <f>K13/K6%</f>
        <v>34.30838781752696</v>
      </c>
      <c r="L46" s="81"/>
      <c r="M46" s="32">
        <f>M13/M6%</f>
        <v>29.54236363340226</v>
      </c>
    </row>
    <row r="47" spans="1:13" ht="12.75">
      <c r="A47" s="15" t="s">
        <v>75</v>
      </c>
      <c r="B47" s="69">
        <f>B14/B6%</f>
        <v>22.255353291554552</v>
      </c>
      <c r="C47" s="81"/>
      <c r="D47" s="69">
        <f>D14/D6%</f>
        <v>31.02656896933019</v>
      </c>
      <c r="E47" s="69">
        <f>E14/E6%</f>
        <v>21.813797466843795</v>
      </c>
      <c r="F47" s="81"/>
      <c r="G47" s="69">
        <f>G14/G6%</f>
        <v>24.225260646742722</v>
      </c>
      <c r="H47" s="81"/>
      <c r="I47" s="69">
        <f>I14/I6%</f>
        <v>16.22413714166926</v>
      </c>
      <c r="J47" s="81"/>
      <c r="K47" s="69">
        <f>K14/K6%</f>
        <v>23.010158324794876</v>
      </c>
      <c r="L47" s="81"/>
      <c r="M47" s="32">
        <f>M14/M6%</f>
        <v>43.879586950502464</v>
      </c>
    </row>
    <row r="48" spans="1:13" ht="9.75" customHeight="1">
      <c r="A48" s="15"/>
      <c r="B48" s="69"/>
      <c r="C48" s="81"/>
      <c r="D48" s="69"/>
      <c r="E48" s="69"/>
      <c r="F48" s="81"/>
      <c r="G48" s="69"/>
      <c r="H48" s="81"/>
      <c r="I48" s="69"/>
      <c r="J48" s="81"/>
      <c r="K48" s="69"/>
      <c r="L48" s="81"/>
      <c r="M48" s="32"/>
    </row>
    <row r="49" spans="1:13" ht="12.75">
      <c r="A49" s="15" t="s">
        <v>90</v>
      </c>
      <c r="B49" s="69">
        <f>B16/B6%</f>
        <v>36.83194478089614</v>
      </c>
      <c r="C49" s="81"/>
      <c r="D49" s="69">
        <f>D16/D6%</f>
        <v>34.31538391313665</v>
      </c>
      <c r="E49" s="69">
        <f>E16/E6%</f>
        <v>30.249853764519315</v>
      </c>
      <c r="F49" s="81"/>
      <c r="G49" s="69">
        <f>G16/G6%</f>
        <v>35.95546358622844</v>
      </c>
      <c r="H49" s="81"/>
      <c r="I49" s="69">
        <f>I16/I6%</f>
        <v>49.181285319560445</v>
      </c>
      <c r="J49" s="81"/>
      <c r="K49" s="69">
        <f>K16/K6%</f>
        <v>37.964022345213934</v>
      </c>
      <c r="L49" s="81"/>
      <c r="M49" s="32">
        <f>M16/M6%</f>
        <v>36.736628011140596</v>
      </c>
    </row>
    <row r="50" spans="1:13" ht="12.75">
      <c r="A50" s="15" t="s">
        <v>76</v>
      </c>
      <c r="B50" s="69">
        <f>B17/B6%</f>
        <v>22.873878967946936</v>
      </c>
      <c r="C50" s="81"/>
      <c r="D50" s="69">
        <f>D17/D6%</f>
        <v>31.65057824110619</v>
      </c>
      <c r="E50" s="69">
        <f>E17/E6%</f>
        <v>46.39066957943971</v>
      </c>
      <c r="F50" s="81"/>
      <c r="G50" s="69">
        <f>G17/G6%</f>
        <v>25.956716538448642</v>
      </c>
      <c r="H50" s="81"/>
      <c r="I50" s="69">
        <f>I17/I6%</f>
        <v>21.799353343471633</v>
      </c>
      <c r="J50" s="81"/>
      <c r="K50" s="69">
        <f>K17/K6%</f>
        <v>25.325352497111965</v>
      </c>
      <c r="L50" s="81"/>
      <c r="M50" s="32">
        <f>M17/M6%</f>
        <v>40.008673062201744</v>
      </c>
    </row>
    <row r="51" spans="1:13" ht="12.75">
      <c r="A51" s="15" t="s">
        <v>77</v>
      </c>
      <c r="B51" s="69">
        <f>B18/B6%</f>
        <v>37.781411879528676</v>
      </c>
      <c r="C51" s="81"/>
      <c r="D51" s="69">
        <f>D19/D6%</f>
        <v>1.6867094617321987</v>
      </c>
      <c r="E51" s="69">
        <f>E18/E6%</f>
        <v>21.92577206365174</v>
      </c>
      <c r="F51" s="81"/>
      <c r="G51" s="69">
        <f>G18/G6%</f>
        <v>28.854957874328374</v>
      </c>
      <c r="H51" s="81"/>
      <c r="I51" s="69">
        <f>I18/I6%</f>
        <v>25.226533953179892</v>
      </c>
      <c r="J51" s="81"/>
      <c r="K51" s="69">
        <f>K18/K6%</f>
        <v>28.30392196933291</v>
      </c>
      <c r="L51" s="81"/>
      <c r="M51" s="32">
        <f>M19/M6%</f>
        <v>2.5228227763571502</v>
      </c>
    </row>
    <row r="52" spans="1:13" ht="12.75">
      <c r="A52" s="15" t="s">
        <v>97</v>
      </c>
      <c r="B52" s="69">
        <f>B19/B6%</f>
        <v>2.512764371628252</v>
      </c>
      <c r="C52" s="81"/>
      <c r="D52" s="69">
        <f>D18/D6%</f>
        <v>32.347328384024905</v>
      </c>
      <c r="E52" s="69">
        <f>E19/E6%</f>
        <v>1.4337045923910048</v>
      </c>
      <c r="F52" s="81"/>
      <c r="G52" s="69">
        <f>G19/G6%</f>
        <v>9.232862000994611</v>
      </c>
      <c r="H52" s="81"/>
      <c r="I52" s="69">
        <f>I19/I6%</f>
        <v>3.792827383788052</v>
      </c>
      <c r="J52" s="81"/>
      <c r="K52" s="69">
        <f>K19/K6%</f>
        <v>8.406703188341256</v>
      </c>
      <c r="L52" s="81"/>
      <c r="M52" s="32">
        <f>M18/M6%</f>
        <v>20.73187615030049</v>
      </c>
    </row>
    <row r="53" spans="1:13" ht="9.75" customHeight="1">
      <c r="A53" s="15"/>
      <c r="B53" s="69"/>
      <c r="C53" s="81"/>
      <c r="D53" s="69"/>
      <c r="E53" s="69"/>
      <c r="F53" s="81"/>
      <c r="G53" s="69"/>
      <c r="H53" s="81"/>
      <c r="I53" s="69"/>
      <c r="J53" s="81"/>
      <c r="K53" s="69"/>
      <c r="L53" s="81"/>
      <c r="M53" s="32"/>
    </row>
    <row r="54" spans="1:13" ht="12.75">
      <c r="A54" s="15" t="s">
        <v>78</v>
      </c>
      <c r="B54" s="69">
        <f>B21/B6%</f>
        <v>57.20502680933468</v>
      </c>
      <c r="C54" s="81"/>
      <c r="D54" s="69">
        <f>D21/D6%</f>
        <v>47.883948530707634</v>
      </c>
      <c r="E54" s="69">
        <f>E21/E6%</f>
        <v>38.281464503576686</v>
      </c>
      <c r="F54" s="81"/>
      <c r="G54" s="69">
        <f>G21/G6%</f>
        <v>54.211786148197824</v>
      </c>
      <c r="H54" s="81"/>
      <c r="I54" s="69">
        <f>I21/I6%</f>
        <v>49.44367245473344</v>
      </c>
      <c r="J54" s="81"/>
      <c r="K54" s="69">
        <f>K21/K6%</f>
        <v>53.48766958924631</v>
      </c>
      <c r="L54" s="81"/>
      <c r="M54" s="32">
        <f>M21/M6%</f>
        <v>34.56820976594947</v>
      </c>
    </row>
    <row r="55" spans="1:13" ht="12.75">
      <c r="A55" s="15" t="s">
        <v>79</v>
      </c>
      <c r="B55" s="69">
        <f>B22/B6%</f>
        <v>30.32925378563417</v>
      </c>
      <c r="C55" s="81"/>
      <c r="D55" s="69">
        <f>D22/D6%</f>
        <v>39.53222249723804</v>
      </c>
      <c r="E55" s="69">
        <f>E22/E6%</f>
        <v>48.75287994365578</v>
      </c>
      <c r="F55" s="81"/>
      <c r="G55" s="69">
        <f>G22/G6%</f>
        <v>33.27249517292129</v>
      </c>
      <c r="H55" s="81"/>
      <c r="I55" s="69">
        <f>I22/I6%</f>
        <v>35.77664983412877</v>
      </c>
      <c r="J55" s="81"/>
      <c r="K55" s="69">
        <f>K22/K6%</f>
        <v>33.65279228262349</v>
      </c>
      <c r="L55" s="81"/>
      <c r="M55" s="32">
        <f>M22/M6%</f>
        <v>53.08784427577893</v>
      </c>
    </row>
    <row r="56" spans="1:13" ht="12.75">
      <c r="A56" s="15" t="s">
        <v>80</v>
      </c>
      <c r="B56" s="69">
        <f>B23/B6%</f>
        <v>10.885332334065458</v>
      </c>
      <c r="C56" s="81"/>
      <c r="D56" s="69">
        <f>D23/D6%</f>
        <v>10.325981623410252</v>
      </c>
      <c r="E56" s="69">
        <f>E23/E6%</f>
        <v>12.313385619978986</v>
      </c>
      <c r="F56" s="81"/>
      <c r="G56" s="69">
        <f>G23/G6%</f>
        <v>10.824665234098788</v>
      </c>
      <c r="H56" s="81"/>
      <c r="I56" s="69">
        <f>I23/I6%</f>
        <v>13.992206959786284</v>
      </c>
      <c r="J56" s="81"/>
      <c r="K56" s="69">
        <f>K23/K6%</f>
        <v>11.305708590486052</v>
      </c>
      <c r="L56" s="81"/>
      <c r="M56" s="32">
        <f>M23/M6%</f>
        <v>10.083707265827318</v>
      </c>
    </row>
    <row r="57" spans="1:13" ht="12.75">
      <c r="A57" s="15" t="s">
        <v>81</v>
      </c>
      <c r="B57" s="69">
        <f>B24/B6%</f>
        <v>1.580387070965653</v>
      </c>
      <c r="C57" s="81"/>
      <c r="D57" s="69">
        <f>D24/D6%</f>
        <v>2.257847348644065</v>
      </c>
      <c r="E57" s="69">
        <f>E24/E6%</f>
        <v>0.6522699327913698</v>
      </c>
      <c r="F57" s="81"/>
      <c r="G57" s="69">
        <f>G24/G6%</f>
        <v>1.6910534447821972</v>
      </c>
      <c r="H57" s="81"/>
      <c r="I57" s="69">
        <f>I24/I6%</f>
        <v>0.7874707513515321</v>
      </c>
      <c r="J57" s="81"/>
      <c r="K57" s="69">
        <f>K24/K6%</f>
        <v>1.5538295376442446</v>
      </c>
      <c r="L57" s="81"/>
      <c r="M57" s="32">
        <f>M24/M6%</f>
        <v>2.2602386924442555</v>
      </c>
    </row>
    <row r="58" spans="1:13" ht="9.75" customHeight="1">
      <c r="A58" s="15"/>
      <c r="B58" s="69"/>
      <c r="C58" s="81"/>
      <c r="D58" s="69"/>
      <c r="E58" s="69"/>
      <c r="F58" s="81"/>
      <c r="G58" s="69"/>
      <c r="H58" s="81"/>
      <c r="I58" s="69"/>
      <c r="J58" s="81"/>
      <c r="K58" s="69"/>
      <c r="L58" s="81"/>
      <c r="M58" s="32"/>
    </row>
    <row r="59" spans="1:13" ht="12.75">
      <c r="A59" s="15" t="s">
        <v>82</v>
      </c>
      <c r="B59" s="69">
        <f>B26/B6%</f>
        <v>4.191436837341559</v>
      </c>
      <c r="C59" s="81"/>
      <c r="D59" s="69">
        <f>D26/D6%</f>
        <v>4.645895974695939</v>
      </c>
      <c r="E59" s="69">
        <f>E26/E6%</f>
        <v>4.982988933853918</v>
      </c>
      <c r="F59" s="81"/>
      <c r="G59" s="69">
        <f>G26/G6%</f>
        <v>4.331292974682503</v>
      </c>
      <c r="H59" s="81"/>
      <c r="I59" s="69">
        <f>I26/I6%</f>
        <v>2.6412565875195053</v>
      </c>
      <c r="J59" s="81"/>
      <c r="K59" s="69">
        <f>K26/K6%</f>
        <v>4.074633127235335</v>
      </c>
      <c r="L59" s="81"/>
      <c r="M59" s="32">
        <f>M26/M6%</f>
        <v>6.861186214310141</v>
      </c>
    </row>
    <row r="60" spans="1:13" ht="12.75">
      <c r="A60" s="15" t="s">
        <v>83</v>
      </c>
      <c r="B60" s="69">
        <f>B27/B6%</f>
        <v>41.1738663602191</v>
      </c>
      <c r="C60" s="81"/>
      <c r="D60" s="69">
        <f>D27/D6%</f>
        <v>43.852981423739024</v>
      </c>
      <c r="E60" s="69">
        <f>E27/E6%</f>
        <v>35.63418448352046</v>
      </c>
      <c r="F60" s="81"/>
      <c r="G60" s="69">
        <f>G27/G6%</f>
        <v>41.52477527454445</v>
      </c>
      <c r="H60" s="81"/>
      <c r="I60" s="69">
        <f>I27/I6%</f>
        <v>27.05377791691466</v>
      </c>
      <c r="J60" s="81"/>
      <c r="K60" s="69">
        <f>K27/K6%</f>
        <v>39.32711609842908</v>
      </c>
      <c r="L60" s="81"/>
      <c r="M60" s="32">
        <f>M27/M6%</f>
        <v>43.455095525840015</v>
      </c>
    </row>
    <row r="61" spans="1:13" ht="12.75">
      <c r="A61" s="15" t="s">
        <v>84</v>
      </c>
      <c r="B61" s="69">
        <f>B28/B6%</f>
        <v>13.094962412353803</v>
      </c>
      <c r="C61" s="81"/>
      <c r="D61" s="69">
        <f>D28/D6%</f>
        <v>13.67279398662446</v>
      </c>
      <c r="E61" s="69">
        <f>E28/E6%</f>
        <v>7.108835010564895</v>
      </c>
      <c r="F61" s="81"/>
      <c r="G61" s="69">
        <f>G28/G6%</f>
        <v>12.948325082053977</v>
      </c>
      <c r="H61" s="81"/>
      <c r="I61" s="69">
        <f>I28/I6%</f>
        <v>12.015177743928474</v>
      </c>
      <c r="J61" s="81"/>
      <c r="K61" s="69">
        <f>K28/K6%</f>
        <v>12.806611296914081</v>
      </c>
      <c r="L61" s="81"/>
      <c r="M61" s="32">
        <f>M28/M6%</f>
        <v>9.423709627506229</v>
      </c>
    </row>
    <row r="62" spans="1:13" ht="12.75">
      <c r="A62" s="15" t="s">
        <v>85</v>
      </c>
      <c r="B62" s="69">
        <f>B29/B6%</f>
        <v>31.427559151510597</v>
      </c>
      <c r="C62" s="81"/>
      <c r="D62" s="69">
        <f>D29/D6%</f>
        <v>31.86777564762563</v>
      </c>
      <c r="E62" s="69">
        <f>E29/E6%</f>
        <v>34.018551015292836</v>
      </c>
      <c r="F62" s="81"/>
      <c r="G62" s="69">
        <f>G29/G6%</f>
        <v>31.64767869829457</v>
      </c>
      <c r="H62" s="81"/>
      <c r="I62" s="69">
        <f>I29/I6%</f>
        <v>39.20426352800262</v>
      </c>
      <c r="J62" s="81"/>
      <c r="K62" s="69">
        <f>K29/K6%</f>
        <v>32.79527050421431</v>
      </c>
      <c r="L62" s="81"/>
      <c r="M62" s="32">
        <f>M29/M6%</f>
        <v>30.138636659771635</v>
      </c>
    </row>
    <row r="63" spans="1:13" ht="12.75">
      <c r="A63" s="15" t="s">
        <v>86</v>
      </c>
      <c r="B63" s="69">
        <f>B30/B6%</f>
        <v>10.112175238574947</v>
      </c>
      <c r="C63" s="81"/>
      <c r="D63" s="69">
        <f>D30/D6%</f>
        <v>5.960552967314936</v>
      </c>
      <c r="E63" s="69">
        <f>E30/E6%</f>
        <v>18.255440556769614</v>
      </c>
      <c r="F63" s="81"/>
      <c r="G63" s="69">
        <f>G30/G6%</f>
        <v>9.547927970424572</v>
      </c>
      <c r="H63" s="81"/>
      <c r="I63" s="69">
        <f>I30/I6%</f>
        <v>19.08552422363477</v>
      </c>
      <c r="J63" s="81"/>
      <c r="K63" s="69">
        <f>K30/K6%</f>
        <v>10.996368973207266</v>
      </c>
      <c r="L63" s="81"/>
      <c r="M63" s="32">
        <f>M30/M6%</f>
        <v>10.121371972571945</v>
      </c>
    </row>
    <row r="64" spans="1:13" ht="9.75" customHeight="1">
      <c r="A64" s="37"/>
      <c r="B64" s="41"/>
      <c r="C64" s="78"/>
      <c r="D64" s="40"/>
      <c r="E64" s="22"/>
      <c r="F64" s="79"/>
      <c r="G64" s="22"/>
      <c r="H64" s="79"/>
      <c r="I64" s="22"/>
      <c r="J64" s="79"/>
      <c r="K64" s="22"/>
      <c r="L64" s="79"/>
      <c r="M64" s="25"/>
    </row>
    <row r="65" spans="1:13" ht="19.5" customHeight="1" thickBot="1">
      <c r="A65" s="408" t="s">
        <v>236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</row>
    <row r="66" ht="6" customHeight="1" thickBot="1" thickTop="1"/>
    <row r="67" spans="1:13" ht="19.5" customHeight="1" thickTop="1">
      <c r="A67" s="108" t="s">
        <v>222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8" customHeight="1">
      <c r="A68" s="4" t="s">
        <v>101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8" customHeight="1">
      <c r="A69" s="4" t="s">
        <v>100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 ht="91.5" customHeight="1">
      <c r="A70" s="63"/>
      <c r="B70" s="71" t="s">
        <v>221</v>
      </c>
      <c r="C70" s="72"/>
      <c r="D70" s="71" t="s">
        <v>91</v>
      </c>
      <c r="E70" s="71" t="s">
        <v>92</v>
      </c>
      <c r="F70" s="72"/>
      <c r="G70" s="73" t="s">
        <v>93</v>
      </c>
      <c r="H70" s="72"/>
      <c r="I70" s="71" t="s">
        <v>94</v>
      </c>
      <c r="J70" s="72"/>
      <c r="K70" s="73" t="s">
        <v>95</v>
      </c>
      <c r="L70" s="72"/>
      <c r="M70" s="74" t="s">
        <v>96</v>
      </c>
    </row>
    <row r="71" spans="1:13" ht="12.75">
      <c r="A71" s="15"/>
      <c r="B71" s="22"/>
      <c r="C71" s="75"/>
      <c r="D71" s="22"/>
      <c r="E71" s="22"/>
      <c r="F71" s="75"/>
      <c r="G71" s="22"/>
      <c r="H71" s="75"/>
      <c r="I71" s="22"/>
      <c r="J71" s="75"/>
      <c r="K71" s="22"/>
      <c r="L71" s="75"/>
      <c r="M71" s="25"/>
    </row>
    <row r="72" spans="1:13" ht="12.75">
      <c r="A72" s="64" t="s">
        <v>69</v>
      </c>
      <c r="B72" s="67">
        <f>'Offerta F'!B6/'Offerta TOT'!B6%</f>
        <v>49.13656882897076</v>
      </c>
      <c r="C72" s="80"/>
      <c r="D72" s="67">
        <f>'Offerta F'!D6/'Offerta TOT'!D6%</f>
        <v>58.42126923544466</v>
      </c>
      <c r="E72" s="67">
        <f>'Offerta F'!E6/'Offerta TOT'!E6%</f>
        <v>85.27856366913885</v>
      </c>
      <c r="F72" s="80"/>
      <c r="G72" s="67">
        <f>'Offerta F'!G6/'Offerta TOT'!G6%</f>
        <v>52.92050311736952</v>
      </c>
      <c r="H72" s="80"/>
      <c r="I72" s="67">
        <f>'Offerta F'!I6/'Offerta TOT'!I6%</f>
        <v>53.25982451429612</v>
      </c>
      <c r="J72" s="80"/>
      <c r="K72" s="67">
        <f>'Offerta F'!K6/'Offerta TOT'!K6%</f>
        <v>52.97203465753768</v>
      </c>
      <c r="L72" s="80"/>
      <c r="M72" s="10">
        <f>'Offerta F'!M6/'Offerta TOT'!M6%</f>
        <v>63.30653370685867</v>
      </c>
    </row>
    <row r="73" spans="1:13" ht="12.75">
      <c r="A73" s="29" t="s">
        <v>7</v>
      </c>
      <c r="B73" s="67"/>
      <c r="C73" s="80"/>
      <c r="D73" s="67"/>
      <c r="E73" s="67"/>
      <c r="F73" s="80"/>
      <c r="G73" s="67"/>
      <c r="H73" s="80"/>
      <c r="I73" s="67"/>
      <c r="J73" s="80"/>
      <c r="K73" s="67"/>
      <c r="L73" s="80"/>
      <c r="M73" s="10"/>
    </row>
    <row r="74" spans="1:13" ht="18" customHeight="1">
      <c r="A74" s="15" t="s">
        <v>178</v>
      </c>
      <c r="B74" s="69">
        <f>'Offerta F'!B8/'Offerta TOT'!B8%</f>
        <v>51.40314836110951</v>
      </c>
      <c r="C74" s="81"/>
      <c r="D74" s="69">
        <f>'Offerta F'!D8/'Offerta TOT'!D8%</f>
        <v>69.6120737992814</v>
      </c>
      <c r="E74" s="69">
        <f>'Offerta F'!E8/'Offerta TOT'!E8%</f>
        <v>96.52510950049815</v>
      </c>
      <c r="F74" s="81"/>
      <c r="G74" s="69">
        <f>'Offerta F'!G8/'Offerta TOT'!G8%</f>
        <v>56.996372822461694</v>
      </c>
      <c r="H74" s="81"/>
      <c r="I74" s="69">
        <f>'Offerta F'!I8/'Offerta TOT'!I9%</f>
        <v>13.46976386072676</v>
      </c>
      <c r="J74" s="81"/>
      <c r="K74" s="69">
        <f>'Offerta F'!K8/'Offerta TOT'!K8%</f>
        <v>56.60791044165791</v>
      </c>
      <c r="L74" s="81"/>
      <c r="M74" s="32">
        <f>'Offerta F'!M8/'Offerta TOT'!M8%</f>
        <v>71.63511025878674</v>
      </c>
    </row>
    <row r="75" spans="1:13" ht="12.75">
      <c r="A75" s="15" t="s">
        <v>179</v>
      </c>
      <c r="B75" s="69">
        <f>'Offerta F'!B9/'Offerta TOT'!B9%</f>
        <v>48.38308854372443</v>
      </c>
      <c r="C75" s="81"/>
      <c r="D75" s="69">
        <f>'Offerta F'!D9/'Offerta TOT'!D9%</f>
        <v>55.30770810023535</v>
      </c>
      <c r="E75" s="69">
        <f>'Offerta F'!E9/'Offerta TOT'!E9%</f>
        <v>82.23232274194862</v>
      </c>
      <c r="F75" s="81"/>
      <c r="G75" s="69">
        <f>'Offerta F'!G9/'Offerta TOT'!G9%</f>
        <v>51.62927314581143</v>
      </c>
      <c r="H75" s="81"/>
      <c r="I75" s="69">
        <f>'Offerta F'!I9/'Offerta TOT'!I8%</f>
        <v>212.7590149761555</v>
      </c>
      <c r="J75" s="81"/>
      <c r="K75" s="69">
        <f>'Offerta F'!K9/'Offerta TOT'!K9%</f>
        <v>57.48616851857514</v>
      </c>
      <c r="L75" s="81"/>
      <c r="M75" s="32">
        <f>'Offerta F'!M9/'Offerta TOT'!M9%</f>
        <v>62.17975202432955</v>
      </c>
    </row>
    <row r="76" spans="1:13" ht="9.75" customHeight="1">
      <c r="A76" s="15"/>
      <c r="B76" s="69"/>
      <c r="C76" s="81"/>
      <c r="D76" s="69"/>
      <c r="E76" s="69"/>
      <c r="F76" s="81"/>
      <c r="G76" s="69"/>
      <c r="H76" s="81"/>
      <c r="I76" s="69"/>
      <c r="J76" s="81"/>
      <c r="K76" s="69"/>
      <c r="L76" s="81"/>
      <c r="M76" s="32"/>
    </row>
    <row r="77" spans="1:13" ht="12.75">
      <c r="A77" s="15" t="s">
        <v>72</v>
      </c>
      <c r="B77" s="69">
        <f>'Offerta F'!B11/'Offerta TOT'!B11%</f>
        <v>43.61558029426857</v>
      </c>
      <c r="C77" s="81"/>
      <c r="D77" s="69">
        <f>'Offerta F'!D11/'Offerta TOT'!D11%</f>
        <v>40.32358712992899</v>
      </c>
      <c r="E77" s="69">
        <f>'Offerta F'!E11/'Offerta TOT'!E11%</f>
        <v>92.98876021798284</v>
      </c>
      <c r="F77" s="81"/>
      <c r="G77" s="69">
        <f>'Offerta F'!G11/'Offerta TOT'!G11%</f>
        <v>44.585653602269986</v>
      </c>
      <c r="H77" s="81"/>
      <c r="I77" s="69">
        <f>'Offerta F'!I11/'Offerta TOT'!I11%</f>
        <v>44.872346970163036</v>
      </c>
      <c r="J77" s="81"/>
      <c r="K77" s="69">
        <f>'Offerta F'!K11/'Offerta TOT'!K11%</f>
        <v>44.61173334283003</v>
      </c>
      <c r="L77" s="81"/>
      <c r="M77" s="32">
        <f>'Offerta F'!M11/'Offerta TOT'!M11%</f>
        <v>47.40358449845172</v>
      </c>
    </row>
    <row r="78" spans="1:13" ht="12.75">
      <c r="A78" s="15" t="s">
        <v>73</v>
      </c>
      <c r="B78" s="69">
        <f>'Offerta F'!B12/'Offerta TOT'!B12%</f>
        <v>52.28570962639227</v>
      </c>
      <c r="C78" s="81"/>
      <c r="D78" s="69">
        <f>'Offerta F'!D12/'Offerta TOT'!D12%</f>
        <v>57.0292821323506</v>
      </c>
      <c r="E78" s="69">
        <f>'Offerta F'!E12/'Offerta TOT'!E12%</f>
        <v>93.53879728835737</v>
      </c>
      <c r="F78" s="81"/>
      <c r="G78" s="69">
        <f>'Offerta F'!G12/'Offerta TOT'!G12%</f>
        <v>55.60813857218148</v>
      </c>
      <c r="H78" s="81"/>
      <c r="I78" s="69">
        <f>'Offerta F'!I12/'Offerta TOT'!I12%</f>
        <v>49.9029963354171</v>
      </c>
      <c r="J78" s="81"/>
      <c r="K78" s="69">
        <f>'Offerta F'!K12/'Offerta TOT'!K12%</f>
        <v>54.61193097373292</v>
      </c>
      <c r="L78" s="81"/>
      <c r="M78" s="32">
        <f>'Offerta F'!M12/'Offerta TOT'!M12%</f>
        <v>63.28243827100154</v>
      </c>
    </row>
    <row r="79" spans="1:13" ht="12.75">
      <c r="A79" s="15" t="s">
        <v>74</v>
      </c>
      <c r="B79" s="69">
        <f>'Offerta F'!B13/'Offerta TOT'!B13%</f>
        <v>52.84572051939712</v>
      </c>
      <c r="C79" s="81"/>
      <c r="D79" s="69">
        <f>'Offerta F'!D13/'Offerta TOT'!D13%</f>
        <v>68.44370558908513</v>
      </c>
      <c r="E79" s="69">
        <f>'Offerta F'!E13/'Offerta TOT'!E13%</f>
        <v>93.16475467933672</v>
      </c>
      <c r="F79" s="81"/>
      <c r="G79" s="69">
        <f>'Offerta F'!G13/'Offerta TOT'!G13%</f>
        <v>58.042709405918394</v>
      </c>
      <c r="H79" s="81"/>
      <c r="I79" s="69">
        <f>'Offerta F'!I13/'Offerta TOT'!I13%</f>
        <v>54.13453597373751</v>
      </c>
      <c r="J79" s="81"/>
      <c r="K79" s="69">
        <f>'Offerta F'!K13/'Offerta TOT'!K13%</f>
        <v>57.26642091887033</v>
      </c>
      <c r="L79" s="81"/>
      <c r="M79" s="32">
        <f>'Offerta F'!M13/'Offerta TOT'!M13%</f>
        <v>74.47193411667412</v>
      </c>
    </row>
    <row r="80" spans="1:13" ht="12.75">
      <c r="A80" s="15" t="s">
        <v>75</v>
      </c>
      <c r="B80" s="69">
        <f>'Offerta F'!B14/'Offerta TOT'!B14%</f>
        <v>45.45437731576146</v>
      </c>
      <c r="C80" s="81"/>
      <c r="D80" s="69">
        <f>'Offerta F'!D14/'Offerta TOT'!D14%</f>
        <v>60.38867856839404</v>
      </c>
      <c r="E80" s="69">
        <f>'Offerta F'!E14/'Offerta TOT'!E14%</f>
        <v>56.649081715298536</v>
      </c>
      <c r="F80" s="81"/>
      <c r="G80" s="69">
        <f>'Offerta F'!G14/'Offerta TOT'!G14%</f>
        <v>50.262514422173304</v>
      </c>
      <c r="H80" s="81"/>
      <c r="I80" s="69">
        <f>'Offerta F'!I14/'Offerta TOT'!I14%</f>
        <v>62.319769060339475</v>
      </c>
      <c r="J80" s="81"/>
      <c r="K80" s="69">
        <f>'Offerta F'!K14/'Offerta TOT'!K14%</f>
        <v>51.553591918235</v>
      </c>
      <c r="L80" s="81"/>
      <c r="M80" s="32">
        <f>'Offerta F'!M14/'Offerta TOT'!M14%</f>
        <v>60.71112070005477</v>
      </c>
    </row>
    <row r="81" spans="1:13" ht="9.75" customHeight="1">
      <c r="A81" s="15"/>
      <c r="B81" s="69"/>
      <c r="C81" s="81"/>
      <c r="D81" s="69"/>
      <c r="E81" s="69"/>
      <c r="F81" s="81"/>
      <c r="G81" s="69"/>
      <c r="H81" s="81"/>
      <c r="I81" s="69"/>
      <c r="J81" s="81"/>
      <c r="K81" s="69"/>
      <c r="L81" s="81"/>
      <c r="M81" s="32"/>
    </row>
    <row r="82" spans="1:13" ht="12.75">
      <c r="A82" s="15" t="s">
        <v>90</v>
      </c>
      <c r="B82" s="69">
        <f>'Offerta F'!B16/'Offerta TOT'!B16%</f>
        <v>43.00673018816382</v>
      </c>
      <c r="C82" s="81"/>
      <c r="D82" s="69">
        <f>'Offerta F'!D16/'Offerta TOT'!D16%</f>
        <v>53.12552905442416</v>
      </c>
      <c r="E82" s="69">
        <f>'Offerta F'!E16/'Offerta TOT'!E16%</f>
        <v>69.34096290449867</v>
      </c>
      <c r="F82" s="81"/>
      <c r="G82" s="69">
        <f>'Offerta F'!G16/'Offerta TOT'!G16%</f>
        <v>46.226211915571454</v>
      </c>
      <c r="H82" s="81"/>
      <c r="I82" s="69">
        <f>'Offerta F'!I16/'Offerta TOT'!I16%</f>
        <v>43.855261635074555</v>
      </c>
      <c r="J82" s="81"/>
      <c r="K82" s="69">
        <f>'Offerta F'!K16/'Offerta TOT'!K16%</f>
        <v>45.7597545259768</v>
      </c>
      <c r="L82" s="81"/>
      <c r="M82" s="32">
        <f>'Offerta F'!M16/'Offerta TOT'!M16%</f>
        <v>44.77254401010856</v>
      </c>
    </row>
    <row r="83" spans="1:13" ht="12.75">
      <c r="A83" s="15" t="s">
        <v>76</v>
      </c>
      <c r="B83" s="69">
        <f>'Offerta F'!B17/'Offerta TOT'!B17%</f>
        <v>74.72888986640272</v>
      </c>
      <c r="C83" s="81"/>
      <c r="D83" s="69">
        <f>'Offerta F'!D17/'Offerta TOT'!D17%</f>
        <v>91.7152023692004</v>
      </c>
      <c r="E83" s="69">
        <f>'Offerta F'!E17/'Offerta TOT'!E17%</f>
        <v>100</v>
      </c>
      <c r="F83" s="81"/>
      <c r="G83" s="69">
        <f>'Offerta F'!G17/'Offerta TOT'!G17%</f>
        <v>81.52473506527872</v>
      </c>
      <c r="H83" s="81"/>
      <c r="I83" s="69">
        <f>'Offerta F'!I17/'Offerta TOT'!I17%</f>
        <v>78.72176780777986</v>
      </c>
      <c r="J83" s="81"/>
      <c r="K83" s="69">
        <f>'Offerta F'!K17/'Offerta TOT'!K17%</f>
        <v>81.15832447866272</v>
      </c>
      <c r="L83" s="81"/>
      <c r="M83" s="32">
        <f>'Offerta F'!M17/'Offerta TOT'!M17%</f>
        <v>95.86426852167541</v>
      </c>
    </row>
    <row r="84" spans="1:13" ht="12.75">
      <c r="A84" s="15" t="s">
        <v>77</v>
      </c>
      <c r="B84" s="69">
        <f>'Offerta F'!B18/'Offerta TOT'!B18%</f>
        <v>40.007989476487545</v>
      </c>
      <c r="C84" s="81"/>
      <c r="D84" s="69">
        <f>'Offerta F'!D18/'Offerta TOT'!D19%</f>
        <v>45.37771345875544</v>
      </c>
      <c r="E84" s="69">
        <f>'Offerta F'!E18/'Offerta TOT'!E18%</f>
        <v>77.07845592638951</v>
      </c>
      <c r="F84" s="81"/>
      <c r="G84" s="69">
        <f>'Offerta F'!G18/'Offerta TOT'!G18%</f>
        <v>41.38625417283353</v>
      </c>
      <c r="H84" s="81"/>
      <c r="I84" s="69">
        <f>'Offerta F'!I18/'Offerta TOT'!I18%</f>
        <v>49.812380438514744</v>
      </c>
      <c r="J84" s="81"/>
      <c r="K84" s="69">
        <f>'Offerta F'!K18/'Offerta TOT'!K18%</f>
        <v>42.5267686567288</v>
      </c>
      <c r="L84" s="81"/>
      <c r="M84" s="32">
        <f>'Offerta F'!M18/'Offerta TOT'!M19%</f>
        <v>23.806641649517825</v>
      </c>
    </row>
    <row r="85" spans="1:13" ht="12.75">
      <c r="A85" s="15" t="s">
        <v>97</v>
      </c>
      <c r="B85" s="69">
        <f>'Offerta F'!B19/'Offerta TOT'!B19%</f>
        <v>43.274037761491044</v>
      </c>
      <c r="C85" s="81"/>
      <c r="D85" s="69">
        <f>'Offerta F'!D19/'Offerta TOT'!D18%</f>
        <v>32.14255529798124</v>
      </c>
      <c r="E85" s="98">
        <f>'Offerta F'!E19/'Offerta TOT'!E19%</f>
        <v>70.60782681099121</v>
      </c>
      <c r="F85" s="81"/>
      <c r="G85" s="69">
        <f>'Offerta F'!G19/'Offerta TOT'!G19%</f>
        <v>34.62115785419371</v>
      </c>
      <c r="H85" s="81"/>
      <c r="I85" s="69">
        <f>'Offerta F'!I19/'Offerta TOT'!I19%</f>
        <v>51.79433642176692</v>
      </c>
      <c r="J85" s="81"/>
      <c r="K85" s="69">
        <f>'Offerta F'!K19/'Offerta TOT'!K19%</f>
        <v>35.79781497108048</v>
      </c>
      <c r="L85" s="81"/>
      <c r="M85" s="32">
        <f>'Offerta F'!M19/'Offerta TOT'!M18%</f>
        <v>38.12481586958655</v>
      </c>
    </row>
    <row r="86" spans="1:13" ht="9.75" customHeight="1">
      <c r="A86" s="15"/>
      <c r="B86" s="69"/>
      <c r="C86" s="81"/>
      <c r="D86" s="69"/>
      <c r="E86" s="69"/>
      <c r="F86" s="81"/>
      <c r="G86" s="69"/>
      <c r="H86" s="81"/>
      <c r="I86" s="69"/>
      <c r="J86" s="81"/>
      <c r="K86" s="69"/>
      <c r="L86" s="81"/>
      <c r="M86" s="32"/>
    </row>
    <row r="87" spans="1:13" ht="12.75">
      <c r="A87" s="15" t="s">
        <v>78</v>
      </c>
      <c r="B87" s="69">
        <f>'Offerta F'!B21/'Offerta TOT'!B21%</f>
        <v>42.87965448815222</v>
      </c>
      <c r="C87" s="81"/>
      <c r="D87" s="69">
        <f>'Offerta F'!D21/'Offerta TOT'!D21%</f>
        <v>40.63021556035192</v>
      </c>
      <c r="E87" s="69">
        <f>'Offerta F'!E21/'Offerta TOT'!E21%</f>
        <v>79.17550205812597</v>
      </c>
      <c r="F87" s="81"/>
      <c r="G87" s="69">
        <f>'Offerta F'!G21/'Offerta TOT'!G21%</f>
        <v>43.61804629587058</v>
      </c>
      <c r="H87" s="81"/>
      <c r="I87" s="69">
        <f>'Offerta F'!I21/'Offerta TOT'!I21%</f>
        <v>44.528351466843496</v>
      </c>
      <c r="J87" s="81"/>
      <c r="K87" s="69">
        <f>'Offerta F'!K21/'Offerta TOT'!K21%</f>
        <v>43.745838961896744</v>
      </c>
      <c r="L87" s="81"/>
      <c r="M87" s="32">
        <f>'Offerta F'!M21/'Offerta TOT'!M21%</f>
        <v>45.58684734003475</v>
      </c>
    </row>
    <row r="88" spans="1:13" ht="12.75">
      <c r="A88" s="15" t="s">
        <v>79</v>
      </c>
      <c r="B88" s="69">
        <f>'Offerta F'!B22/'Offerta TOT'!B22%</f>
        <v>53.45962025456435</v>
      </c>
      <c r="C88" s="81"/>
      <c r="D88" s="69">
        <f>'Offerta F'!D22/'Offerta TOT'!D22%</f>
        <v>79.7963606725408</v>
      </c>
      <c r="E88" s="69">
        <f>'Offerta F'!E22/'Offerta TOT'!E22%</f>
        <v>89.21542221068646</v>
      </c>
      <c r="F88" s="81"/>
      <c r="G88" s="69">
        <f>'Offerta F'!G22/'Offerta TOT'!G22%</f>
        <v>62.99143438007965</v>
      </c>
      <c r="H88" s="81"/>
      <c r="I88" s="69">
        <f>'Offerta F'!I22/'Offerta TOT'!I22%</f>
        <v>57.16810517013886</v>
      </c>
      <c r="J88" s="81"/>
      <c r="K88" s="69">
        <f>'Offerta F'!K22/'Offerta TOT'!K22%</f>
        <v>62.05125269951265</v>
      </c>
      <c r="L88" s="81"/>
      <c r="M88" s="32">
        <f>'Offerta F'!M22/'Offerta TOT'!M22%</f>
        <v>72.45783633855183</v>
      </c>
    </row>
    <row r="89" spans="1:13" ht="12.75">
      <c r="A89" s="15" t="s">
        <v>80</v>
      </c>
      <c r="B89" s="69">
        <f>'Offerta F'!B23/'Offerta TOT'!B23%</f>
        <v>62.588442900759084</v>
      </c>
      <c r="C89" s="81"/>
      <c r="D89" s="69">
        <f>'Offerta F'!D23/'Offerta TOT'!D23%</f>
        <v>50.690261637527534</v>
      </c>
      <c r="E89" s="69">
        <f>'Offerta F'!E23/'Offerta TOT'!E23%</f>
        <v>87.88536859657951</v>
      </c>
      <c r="F89" s="81"/>
      <c r="G89" s="69">
        <f>'Offerta F'!G23/'Offerta TOT'!G23%</f>
        <v>61.34808025315522</v>
      </c>
      <c r="H89" s="81"/>
      <c r="I89" s="69">
        <f>'Offerta F'!I23/'Offerta TOT'!I23%</f>
        <v>72.22826519512907</v>
      </c>
      <c r="J89" s="81"/>
      <c r="K89" s="69">
        <f>'Offerta F'!K23/'Offerta TOT'!K23%</f>
        <v>63.393048586098146</v>
      </c>
      <c r="L89" s="81"/>
      <c r="M89" s="32">
        <f>'Offerta F'!M23/'Offerta TOT'!M23%</f>
        <v>72.02584357570097</v>
      </c>
    </row>
    <row r="90" spans="1:13" ht="12.75">
      <c r="A90" s="15" t="s">
        <v>81</v>
      </c>
      <c r="B90" s="69">
        <f>'Offerta F'!B24/'Offerta TOT'!B24%</f>
        <v>100</v>
      </c>
      <c r="C90" s="81"/>
      <c r="D90" s="69">
        <f>'Offerta F'!D24/'Offerta TOT'!D24%</f>
        <v>96.83452615191679</v>
      </c>
      <c r="E90" s="98">
        <v>0</v>
      </c>
      <c r="F90" s="81"/>
      <c r="G90" s="69">
        <f>'Offerta F'!G24/'Offerta TOT'!G24%</f>
        <v>99.04091820290084</v>
      </c>
      <c r="H90" s="81"/>
      <c r="I90" s="69">
        <f>'Offerta F'!I24/'Offerta TOT'!I24%</f>
        <v>86.88717787554997</v>
      </c>
      <c r="J90" s="81"/>
      <c r="K90" s="69">
        <f>'Offerta F'!K24/'Offerta TOT'!K24%</f>
        <v>98.10550630691645</v>
      </c>
      <c r="L90" s="81"/>
      <c r="M90" s="32">
        <f>'Offerta F'!M24/'Offerta TOT'!M24%</f>
        <v>80.4692953813588</v>
      </c>
    </row>
    <row r="91" spans="1:13" ht="9.75" customHeight="1">
      <c r="A91" s="15"/>
      <c r="B91" s="69"/>
      <c r="C91" s="81"/>
      <c r="D91" s="69"/>
      <c r="E91" s="69"/>
      <c r="F91" s="81"/>
      <c r="G91" s="69"/>
      <c r="H91" s="81"/>
      <c r="I91" s="69"/>
      <c r="J91" s="81"/>
      <c r="K91" s="69"/>
      <c r="L91" s="81"/>
      <c r="M91" s="32"/>
    </row>
    <row r="92" spans="1:13" ht="12.75">
      <c r="A92" s="15" t="s">
        <v>82</v>
      </c>
      <c r="B92" s="69">
        <f>'Offerta F'!B26/'Offerta TOT'!B26%</f>
        <v>37.739328425524484</v>
      </c>
      <c r="C92" s="81"/>
      <c r="D92" s="69">
        <f>'Offerta F'!D26/'Offerta TOT'!D26%</f>
        <v>53.35785215152631</v>
      </c>
      <c r="E92" s="69">
        <f>'Offerta F'!E26/'Offerta TOT'!E26%</f>
        <v>66.05337549710083</v>
      </c>
      <c r="F92" s="81"/>
      <c r="G92" s="69">
        <f>'Offerta F'!G26/'Offerta TOT'!G26%</f>
        <v>43.052443653253924</v>
      </c>
      <c r="H92" s="81"/>
      <c r="I92" s="69">
        <f>'Offerta F'!I26/'Offerta TOT'!I26%</f>
        <v>63.8237567637207</v>
      </c>
      <c r="J92" s="81"/>
      <c r="K92" s="69">
        <f>'Offerta F'!K26/'Offerta TOT'!K26%</f>
        <v>45.09722987665536</v>
      </c>
      <c r="L92" s="81"/>
      <c r="M92" s="32">
        <f>'Offerta F'!M26/'Offerta TOT'!M26%</f>
        <v>66.09100755181674</v>
      </c>
    </row>
    <row r="93" spans="1:13" ht="12.75">
      <c r="A93" s="15" t="s">
        <v>83</v>
      </c>
      <c r="B93" s="69">
        <f>'Offerta F'!B27/'Offerta TOT'!B27%</f>
        <v>43.04315742041118</v>
      </c>
      <c r="C93" s="81"/>
      <c r="D93" s="69">
        <f>'Offerta F'!D27/'Offerta TOT'!D27%</f>
        <v>51.11469825330921</v>
      </c>
      <c r="E93" s="69">
        <f>'Offerta F'!E27/'Offerta TOT'!E27%</f>
        <v>84.36134859164343</v>
      </c>
      <c r="F93" s="81"/>
      <c r="G93" s="69">
        <f>'Offerta F'!G27/'Offerta TOT'!G27%</f>
        <v>46.62270373120252</v>
      </c>
      <c r="H93" s="81"/>
      <c r="I93" s="69">
        <f>'Offerta F'!I27/'Offerta TOT'!I27%</f>
        <v>59.67036686379707</v>
      </c>
      <c r="J93" s="81"/>
      <c r="K93" s="69">
        <f>'Offerta F'!K27/'Offerta TOT'!K27%</f>
        <v>47.985812251244326</v>
      </c>
      <c r="L93" s="81"/>
      <c r="M93" s="32">
        <f>'Offerta F'!M27/'Offerta TOT'!M27%</f>
        <v>61.617964683448825</v>
      </c>
    </row>
    <row r="94" spans="1:13" ht="12.75">
      <c r="A94" s="15" t="s">
        <v>84</v>
      </c>
      <c r="B94" s="69">
        <f>'Offerta F'!B28/'Offerta TOT'!B28%</f>
        <v>49.088432523051125</v>
      </c>
      <c r="C94" s="81"/>
      <c r="D94" s="69">
        <f>'Offerta F'!D28/'Offerta TOT'!D28%</f>
        <v>52.5813281727003</v>
      </c>
      <c r="E94" s="69">
        <f>'Offerta F'!E28/'Offerta TOT'!E28%</f>
        <v>96.7623845507979</v>
      </c>
      <c r="F94" s="81"/>
      <c r="G94" s="69">
        <f>'Offerta F'!G28/'Offerta TOT'!G28%</f>
        <v>51.139883162617515</v>
      </c>
      <c r="H94" s="81"/>
      <c r="I94" s="69">
        <f>'Offerta F'!I28/'Offerta TOT'!I28%</f>
        <v>45.120312250583154</v>
      </c>
      <c r="J94" s="81"/>
      <c r="K94" s="69">
        <f>'Offerta F'!K28/'Offerta TOT'!K28%</f>
        <v>50.282206914564625</v>
      </c>
      <c r="L94" s="81"/>
      <c r="M94" s="32">
        <f>'Offerta F'!M28/'Offerta TOT'!M28%</f>
        <v>60.62555361116513</v>
      </c>
    </row>
    <row r="95" spans="1:13" ht="12.75">
      <c r="A95" s="15" t="s">
        <v>85</v>
      </c>
      <c r="B95" s="69">
        <f>'Offerta F'!B29/'Offerta TOT'!B29%</f>
        <v>54.26841188446558</v>
      </c>
      <c r="C95" s="81"/>
      <c r="D95" s="69">
        <f>'Offerta F'!D29/'Offerta TOT'!D29%</f>
        <v>72.14068070021708</v>
      </c>
      <c r="E95" s="69">
        <f>'Offerta F'!E29/'Offerta TOT'!E29%</f>
        <v>81.65420921500505</v>
      </c>
      <c r="F95" s="81"/>
      <c r="G95" s="69">
        <f>'Offerta F'!G29/'Offerta TOT'!G29%</f>
        <v>59.71817476944834</v>
      </c>
      <c r="H95" s="81"/>
      <c r="I95" s="69">
        <f>'Offerta F'!I29/'Offerta TOT'!I29%</f>
        <v>48.28016109483889</v>
      </c>
      <c r="J95" s="81"/>
      <c r="K95" s="69">
        <f>'Offerta F'!K29/'Offerta TOT'!K29%</f>
        <v>57.64166217100108</v>
      </c>
      <c r="L95" s="81"/>
      <c r="M95" s="32">
        <f>'Offerta F'!M29/'Offerta TOT'!M29%</f>
        <v>63.421010411477106</v>
      </c>
    </row>
    <row r="96" spans="1:13" ht="12.75">
      <c r="A96" s="15" t="s">
        <v>86</v>
      </c>
      <c r="B96" s="69">
        <f>'Offerta F'!B30/'Offerta TOT'!B30%</f>
        <v>62.78439028802737</v>
      </c>
      <c r="C96" s="81"/>
      <c r="D96" s="69">
        <f>'Offerta F'!D30/'Offerta TOT'!D30%</f>
        <v>56.16983635559486</v>
      </c>
      <c r="E96" s="69">
        <f>'Offerta F'!E30/'Offerta TOT'!E30%</f>
        <v>94.59862415317421</v>
      </c>
      <c r="F96" s="81"/>
      <c r="G96" s="69">
        <f>'Offerta F'!G30/'Offerta TOT'!G30%</f>
        <v>64.6698249485706</v>
      </c>
      <c r="H96" s="81"/>
      <c r="I96" s="69">
        <f>'Offerta F'!I30/'Offerta TOT'!I30%</f>
        <v>58.06400373441563</v>
      </c>
      <c r="J96" s="81"/>
      <c r="K96" s="69">
        <f>'Offerta F'!K30/'Offerta TOT'!K30%</f>
        <v>62.92864570472076</v>
      </c>
      <c r="L96" s="81"/>
      <c r="M96" s="32">
        <f>'Offerta F'!M30/'Offerta TOT'!M30%</f>
        <v>70.82396721229036</v>
      </c>
    </row>
    <row r="97" spans="1:13" ht="9.75" customHeight="1">
      <c r="A97" s="37"/>
      <c r="B97" s="41"/>
      <c r="C97" s="78"/>
      <c r="D97" s="40"/>
      <c r="E97" s="22"/>
      <c r="F97" s="79"/>
      <c r="G97" s="22"/>
      <c r="H97" s="79"/>
      <c r="I97" s="22"/>
      <c r="J97" s="79"/>
      <c r="K97" s="22"/>
      <c r="L97" s="79"/>
      <c r="M97" s="25"/>
    </row>
    <row r="98" spans="1:13" ht="18" customHeight="1" thickBot="1">
      <c r="A98" s="408" t="s">
        <v>236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ht="14.25" thickBot="1" thickTop="1"/>
    <row r="100" spans="1:13" ht="19.5" customHeight="1" thickTop="1">
      <c r="A100" s="249" t="s">
        <v>222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1"/>
    </row>
    <row r="101" spans="1:13" ht="12.75">
      <c r="A101" s="252" t="s">
        <v>101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4"/>
    </row>
    <row r="102" spans="1:13" ht="24" customHeight="1">
      <c r="A102" s="421" t="s">
        <v>227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4"/>
    </row>
    <row r="103" spans="1:13" ht="92.25">
      <c r="A103" s="255"/>
      <c r="B103" s="263" t="s">
        <v>221</v>
      </c>
      <c r="C103" s="264"/>
      <c r="D103" s="263" t="s">
        <v>91</v>
      </c>
      <c r="E103" s="263" t="s">
        <v>92</v>
      </c>
      <c r="F103" s="264"/>
      <c r="G103" s="265" t="s">
        <v>93</v>
      </c>
      <c r="H103" s="264"/>
      <c r="I103" s="263" t="s">
        <v>94</v>
      </c>
      <c r="J103" s="264"/>
      <c r="K103" s="265" t="s">
        <v>95</v>
      </c>
      <c r="L103" s="264"/>
      <c r="M103" s="266" t="s">
        <v>96</v>
      </c>
    </row>
    <row r="104" spans="1:13" ht="12.75">
      <c r="A104" s="258"/>
      <c r="B104" s="259"/>
      <c r="C104" s="267"/>
      <c r="D104" s="259"/>
      <c r="E104" s="259"/>
      <c r="F104" s="267"/>
      <c r="G104" s="259"/>
      <c r="H104" s="267"/>
      <c r="I104" s="259"/>
      <c r="J104" s="267"/>
      <c r="K104" s="259"/>
      <c r="L104" s="267"/>
      <c r="M104" s="260"/>
    </row>
    <row r="105" spans="1:15" ht="12.75">
      <c r="A105" s="261" t="s">
        <v>69</v>
      </c>
      <c r="B105" s="268">
        <v>-18.38534999999999</v>
      </c>
      <c r="C105" s="269"/>
      <c r="D105" s="268">
        <v>-9.991299999999974</v>
      </c>
      <c r="E105" s="268">
        <v>-1.684850000000326</v>
      </c>
      <c r="F105" s="269"/>
      <c r="G105" s="268">
        <v>-30.06150000000028</v>
      </c>
      <c r="H105" s="269"/>
      <c r="I105" s="268">
        <v>-11.875174999999999</v>
      </c>
      <c r="J105" s="269"/>
      <c r="K105" s="268">
        <f aca="true" t="shared" si="1" ref="K105:K129">I105+G105</f>
        <v>-41.93667500000028</v>
      </c>
      <c r="L105" s="269"/>
      <c r="M105" s="272">
        <v>-8.947074999999927</v>
      </c>
      <c r="O105" s="246"/>
    </row>
    <row r="106" spans="1:15" ht="12.75">
      <c r="A106" s="262" t="s">
        <v>7</v>
      </c>
      <c r="B106" s="268"/>
      <c r="C106" s="269"/>
      <c r="D106" s="268"/>
      <c r="E106" s="268"/>
      <c r="F106" s="269"/>
      <c r="G106" s="268"/>
      <c r="H106" s="269"/>
      <c r="I106" s="268"/>
      <c r="J106" s="269"/>
      <c r="K106" s="268"/>
      <c r="L106" s="269"/>
      <c r="M106" s="272"/>
      <c r="O106" s="66"/>
    </row>
    <row r="107" spans="1:15" ht="12.75">
      <c r="A107" s="258" t="s">
        <v>178</v>
      </c>
      <c r="B107" s="327">
        <v>-98.85207499999996</v>
      </c>
      <c r="C107" s="328"/>
      <c r="D107" s="425">
        <v>-0.2092499999999955</v>
      </c>
      <c r="E107" s="425">
        <v>-0.8955749999999956</v>
      </c>
      <c r="F107" s="328"/>
      <c r="G107" s="327">
        <v>-2.7981249999999918</v>
      </c>
      <c r="H107" s="328"/>
      <c r="I107" s="327">
        <v>-6.754175000000007</v>
      </c>
      <c r="J107" s="328"/>
      <c r="K107" s="327">
        <f t="shared" si="1"/>
        <v>-9.552299999999999</v>
      </c>
      <c r="L107" s="328"/>
      <c r="M107" s="330">
        <v>-6.29665</v>
      </c>
      <c r="O107" s="66"/>
    </row>
    <row r="108" spans="1:15" ht="12.75">
      <c r="A108" s="258" t="s">
        <v>179</v>
      </c>
      <c r="B108" s="327">
        <v>80.46672500000004</v>
      </c>
      <c r="C108" s="328"/>
      <c r="D108" s="425">
        <v>-9.782049999999984</v>
      </c>
      <c r="E108" s="425">
        <v>-0.7892750000003304</v>
      </c>
      <c r="F108" s="328"/>
      <c r="G108" s="327">
        <v>-27.263375000000224</v>
      </c>
      <c r="H108" s="328"/>
      <c r="I108" s="327">
        <v>-5.121000000000002</v>
      </c>
      <c r="J108" s="328"/>
      <c r="K108" s="327">
        <f t="shared" si="1"/>
        <v>-32.384375000000226</v>
      </c>
      <c r="L108" s="328"/>
      <c r="M108" s="330">
        <v>-2.6504249999999274</v>
      </c>
      <c r="O108" s="66"/>
    </row>
    <row r="109" spans="1:15" ht="12.75">
      <c r="A109" s="258"/>
      <c r="B109" s="327"/>
      <c r="C109" s="274"/>
      <c r="D109" s="426"/>
      <c r="E109" s="426"/>
      <c r="F109" s="274"/>
      <c r="G109" s="327"/>
      <c r="H109" s="274"/>
      <c r="I109" s="273"/>
      <c r="J109" s="274"/>
      <c r="K109" s="273"/>
      <c r="L109" s="274"/>
      <c r="M109" s="276"/>
      <c r="O109" s="66"/>
    </row>
    <row r="110" spans="1:15" ht="12.75">
      <c r="A110" s="258" t="s">
        <v>72</v>
      </c>
      <c r="B110" s="327">
        <v>-2.6087249999999926</v>
      </c>
      <c r="C110" s="274"/>
      <c r="D110" s="427">
        <v>-2.744150000000003</v>
      </c>
      <c r="E110" s="427">
        <v>-0.2515749999999901</v>
      </c>
      <c r="F110" s="274"/>
      <c r="G110" s="327">
        <v>-5.604449999999986</v>
      </c>
      <c r="H110" s="274"/>
      <c r="I110" s="273">
        <v>-0.4028999999999989</v>
      </c>
      <c r="J110" s="274"/>
      <c r="K110" s="273">
        <f t="shared" si="1"/>
        <v>-6.007349999999985</v>
      </c>
      <c r="L110" s="274"/>
      <c r="M110" s="276">
        <v>-0.8446500000000006</v>
      </c>
      <c r="O110" s="66"/>
    </row>
    <row r="111" spans="1:15" ht="12.75">
      <c r="A111" s="258" t="s">
        <v>73</v>
      </c>
      <c r="B111" s="327">
        <v>-10.301500000000004</v>
      </c>
      <c r="C111" s="274"/>
      <c r="D111" s="427">
        <v>0.11189999999999323</v>
      </c>
      <c r="E111" s="427">
        <v>-1.4402249999999857</v>
      </c>
      <c r="F111" s="274"/>
      <c r="G111" s="327">
        <v>-11.629824999999997</v>
      </c>
      <c r="H111" s="274"/>
      <c r="I111" s="273">
        <v>-2.8165250000000004</v>
      </c>
      <c r="J111" s="274"/>
      <c r="K111" s="273">
        <f t="shared" si="1"/>
        <v>-14.446349999999997</v>
      </c>
      <c r="L111" s="274"/>
      <c r="M111" s="276">
        <v>-3.4083249999999996</v>
      </c>
      <c r="O111" s="66"/>
    </row>
    <row r="112" spans="1:15" ht="12.75">
      <c r="A112" s="258" t="s">
        <v>74</v>
      </c>
      <c r="B112" s="327">
        <v>-6.487099999999998</v>
      </c>
      <c r="C112" s="274"/>
      <c r="D112" s="427">
        <v>-7.317225000000006</v>
      </c>
      <c r="E112" s="427">
        <v>-0.7313499999999937</v>
      </c>
      <c r="F112" s="274"/>
      <c r="G112" s="327">
        <v>-14.535674999999998</v>
      </c>
      <c r="H112" s="274"/>
      <c r="I112" s="273">
        <v>-5.458424999999988</v>
      </c>
      <c r="J112" s="274"/>
      <c r="K112" s="273">
        <f t="shared" si="1"/>
        <v>-19.994099999999985</v>
      </c>
      <c r="L112" s="274"/>
      <c r="M112" s="276">
        <v>-3.8066749999999967</v>
      </c>
      <c r="O112" s="66"/>
    </row>
    <row r="113" spans="1:15" ht="12.75">
      <c r="A113" s="258" t="s">
        <v>75</v>
      </c>
      <c r="B113" s="327">
        <v>1.011975000000021</v>
      </c>
      <c r="C113" s="274"/>
      <c r="D113" s="427">
        <v>-0.04182499999999578</v>
      </c>
      <c r="E113" s="427">
        <v>0.7383000000000024</v>
      </c>
      <c r="F113" s="274"/>
      <c r="G113" s="327">
        <v>1.7084500000000276</v>
      </c>
      <c r="H113" s="274"/>
      <c r="I113" s="273">
        <v>-3.1973249999999993</v>
      </c>
      <c r="J113" s="274"/>
      <c r="K113" s="273">
        <f t="shared" si="1"/>
        <v>-1.4888749999999717</v>
      </c>
      <c r="L113" s="274"/>
      <c r="M113" s="276">
        <v>-0.8874249999999897</v>
      </c>
      <c r="O113" s="66"/>
    </row>
    <row r="114" spans="1:15" ht="12.75">
      <c r="A114" s="258"/>
      <c r="B114" s="327"/>
      <c r="C114" s="274"/>
      <c r="D114" s="426"/>
      <c r="E114" s="426"/>
      <c r="F114" s="274"/>
      <c r="G114" s="327"/>
      <c r="H114" s="274"/>
      <c r="I114" s="273"/>
      <c r="J114" s="274"/>
      <c r="K114" s="273"/>
      <c r="L114" s="274"/>
      <c r="M114" s="276"/>
      <c r="O114" s="66"/>
    </row>
    <row r="115" spans="1:15" ht="12.75">
      <c r="A115" s="258" t="s">
        <v>90</v>
      </c>
      <c r="B115" s="327">
        <v>-2.623899999999985</v>
      </c>
      <c r="C115" s="274"/>
      <c r="D115" s="427">
        <v>-3.6958749999999974</v>
      </c>
      <c r="E115" s="427">
        <v>-0.5869000000001101</v>
      </c>
      <c r="F115" s="274"/>
      <c r="G115" s="327">
        <v>-6.906675000000092</v>
      </c>
      <c r="H115" s="274"/>
      <c r="I115" s="273">
        <v>-5.205799999999993</v>
      </c>
      <c r="J115" s="274"/>
      <c r="K115" s="273">
        <f t="shared" si="1"/>
        <v>-12.112475000000085</v>
      </c>
      <c r="L115" s="274"/>
      <c r="M115" s="276">
        <v>-2.4373749999999994</v>
      </c>
      <c r="O115" s="66"/>
    </row>
    <row r="116" spans="1:15" ht="12.75">
      <c r="A116" s="258" t="s">
        <v>76</v>
      </c>
      <c r="B116" s="327">
        <v>-6.118575000000007</v>
      </c>
      <c r="C116" s="274"/>
      <c r="D116" s="427">
        <v>-1.5923000000000016</v>
      </c>
      <c r="E116" s="427">
        <v>-0.45649999999998414</v>
      </c>
      <c r="F116" s="274"/>
      <c r="G116" s="327">
        <v>-8.167374999999993</v>
      </c>
      <c r="H116" s="274"/>
      <c r="I116" s="273">
        <v>-4.545849999999996</v>
      </c>
      <c r="J116" s="274"/>
      <c r="K116" s="273">
        <f t="shared" si="1"/>
        <v>-12.713224999999989</v>
      </c>
      <c r="L116" s="274"/>
      <c r="M116" s="276">
        <v>-3.4784749999999782</v>
      </c>
      <c r="O116" s="66"/>
    </row>
    <row r="117" spans="1:15" ht="12.75">
      <c r="A117" s="258" t="s">
        <v>77</v>
      </c>
      <c r="B117" s="327">
        <v>-7.908224999999959</v>
      </c>
      <c r="C117" s="274"/>
      <c r="D117" s="427">
        <v>-3.9269749999999988</v>
      </c>
      <c r="E117" s="427">
        <v>-0.5199999999999889</v>
      </c>
      <c r="F117" s="274"/>
      <c r="G117" s="327">
        <v>-12.355199999999947</v>
      </c>
      <c r="H117" s="274"/>
      <c r="I117" s="273">
        <v>-1.9828250000000054</v>
      </c>
      <c r="J117" s="274"/>
      <c r="K117" s="273">
        <f t="shared" si="1"/>
        <v>-14.338024999999952</v>
      </c>
      <c r="L117" s="274"/>
      <c r="M117" s="276">
        <v>-11.10025</v>
      </c>
      <c r="O117" s="66"/>
    </row>
    <row r="118" spans="1:15" ht="12.75">
      <c r="A118" s="258" t="s">
        <v>97</v>
      </c>
      <c r="B118" s="327">
        <v>-1.7346500000000011</v>
      </c>
      <c r="C118" s="274"/>
      <c r="D118" s="427">
        <v>-0.7761499999999998</v>
      </c>
      <c r="E118" s="427">
        <v>-0.12145000000000061</v>
      </c>
      <c r="F118" s="274"/>
      <c r="G118" s="327">
        <v>-2.6322500000000018</v>
      </c>
      <c r="H118" s="274"/>
      <c r="I118" s="273">
        <v>-0.14070000000000027</v>
      </c>
      <c r="J118" s="274"/>
      <c r="K118" s="273">
        <f t="shared" si="1"/>
        <v>-2.772950000000002</v>
      </c>
      <c r="L118" s="274"/>
      <c r="M118" s="276">
        <v>8.069024999999998</v>
      </c>
      <c r="O118" s="66"/>
    </row>
    <row r="119" spans="1:15" ht="12.75">
      <c r="A119" s="258"/>
      <c r="B119" s="327"/>
      <c r="C119" s="274"/>
      <c r="D119" s="427"/>
      <c r="E119" s="427"/>
      <c r="F119" s="274"/>
      <c r="G119" s="327"/>
      <c r="H119" s="274"/>
      <c r="I119" s="273"/>
      <c r="J119" s="274"/>
      <c r="K119" s="273"/>
      <c r="L119" s="274"/>
      <c r="M119" s="276"/>
      <c r="O119" s="66"/>
    </row>
    <row r="120" spans="1:15" ht="12.75">
      <c r="A120" s="258" t="s">
        <v>78</v>
      </c>
      <c r="B120" s="327">
        <v>-5.266700000000029</v>
      </c>
      <c r="C120" s="274"/>
      <c r="D120" s="427">
        <v>-5.649449999999977</v>
      </c>
      <c r="E120" s="427">
        <v>-0.6712999999999276</v>
      </c>
      <c r="F120" s="274"/>
      <c r="G120" s="327">
        <v>-11.587449999999933</v>
      </c>
      <c r="H120" s="274"/>
      <c r="I120" s="273">
        <v>-6.197174999999998</v>
      </c>
      <c r="J120" s="274"/>
      <c r="K120" s="273">
        <f t="shared" si="1"/>
        <v>-17.78462499999993</v>
      </c>
      <c r="L120" s="274"/>
      <c r="M120" s="276">
        <v>-6.501949999999994</v>
      </c>
      <c r="O120" s="66"/>
    </row>
    <row r="121" spans="1:15" ht="12.75">
      <c r="A121" s="258" t="s">
        <v>79</v>
      </c>
      <c r="B121" s="327">
        <v>-13.469749999999983</v>
      </c>
      <c r="C121" s="274"/>
      <c r="D121" s="427">
        <v>-4.337875000000004</v>
      </c>
      <c r="E121" s="427">
        <v>-0.8257999999999868</v>
      </c>
      <c r="F121" s="274"/>
      <c r="G121" s="327">
        <v>-18.633424999999974</v>
      </c>
      <c r="H121" s="274"/>
      <c r="I121" s="273">
        <v>-3.4347250000000003</v>
      </c>
      <c r="J121" s="274"/>
      <c r="K121" s="273">
        <f t="shared" si="1"/>
        <v>-22.068149999999974</v>
      </c>
      <c r="L121" s="274"/>
      <c r="M121" s="276">
        <v>-3.8095249999999865</v>
      </c>
      <c r="O121" s="66"/>
    </row>
    <row r="122" spans="1:15" ht="12.75">
      <c r="A122" s="258" t="s">
        <v>80</v>
      </c>
      <c r="B122" s="327">
        <v>-0.08804999999999552</v>
      </c>
      <c r="C122" s="274"/>
      <c r="D122" s="427">
        <v>-0.01832500000000259</v>
      </c>
      <c r="E122" s="427">
        <v>-0.08269999999999733</v>
      </c>
      <c r="F122" s="274"/>
      <c r="G122" s="327">
        <v>-0.18907499999999544</v>
      </c>
      <c r="H122" s="274"/>
      <c r="I122" s="273">
        <v>-1.8265749999999983</v>
      </c>
      <c r="J122" s="274"/>
      <c r="K122" s="273">
        <f t="shared" si="1"/>
        <v>-2.0156499999999937</v>
      </c>
      <c r="L122" s="274"/>
      <c r="M122" s="276">
        <v>1.2794249999999994</v>
      </c>
      <c r="O122" s="66"/>
    </row>
    <row r="123" spans="1:15" ht="12.75">
      <c r="A123" s="258" t="s">
        <v>81</v>
      </c>
      <c r="B123" s="327">
        <v>0.43915000000000015</v>
      </c>
      <c r="C123" s="274"/>
      <c r="D123" s="427">
        <v>0.014350000000000085</v>
      </c>
      <c r="E123" s="427">
        <v>-0.1050500000000032</v>
      </c>
      <c r="F123" s="274"/>
      <c r="G123" s="327">
        <v>0.34844999999999704</v>
      </c>
      <c r="H123" s="274"/>
      <c r="I123" s="273">
        <v>-0.4167</v>
      </c>
      <c r="J123" s="274"/>
      <c r="K123" s="273">
        <f t="shared" si="1"/>
        <v>-0.06825000000000297</v>
      </c>
      <c r="L123" s="274"/>
      <c r="M123" s="276">
        <v>0.08497500000000002</v>
      </c>
      <c r="O123" s="66"/>
    </row>
    <row r="124" spans="1:15" ht="12.75">
      <c r="A124" s="258"/>
      <c r="B124" s="327"/>
      <c r="C124" s="274"/>
      <c r="D124" s="246"/>
      <c r="E124" s="246"/>
      <c r="F124" s="274"/>
      <c r="G124" s="327"/>
      <c r="H124" s="274"/>
      <c r="I124" s="273"/>
      <c r="J124" s="274"/>
      <c r="K124" s="273"/>
      <c r="L124" s="274"/>
      <c r="M124" s="276"/>
      <c r="O124" s="66"/>
    </row>
    <row r="125" spans="1:15" ht="12.75">
      <c r="A125" s="258" t="s">
        <v>82</v>
      </c>
      <c r="B125" s="327">
        <v>-1.254224999999999</v>
      </c>
      <c r="C125" s="274"/>
      <c r="D125" s="273">
        <v>0.20070000000000032</v>
      </c>
      <c r="E125" s="273">
        <v>0.055025000000000546</v>
      </c>
      <c r="F125" s="274"/>
      <c r="G125" s="327">
        <v>-0.9984999999999982</v>
      </c>
      <c r="H125" s="274"/>
      <c r="I125" s="273">
        <v>-0.7999999999999998</v>
      </c>
      <c r="J125" s="274"/>
      <c r="K125" s="273">
        <f t="shared" si="1"/>
        <v>-1.798499999999998</v>
      </c>
      <c r="L125" s="274"/>
      <c r="M125" s="276">
        <v>-2.4861</v>
      </c>
      <c r="O125" s="66"/>
    </row>
    <row r="126" spans="1:15" ht="12.75">
      <c r="A126" s="258" t="s">
        <v>83</v>
      </c>
      <c r="B126" s="327">
        <v>-8.24884999999992</v>
      </c>
      <c r="C126" s="274"/>
      <c r="D126" s="273">
        <v>-4.2827749999999725</v>
      </c>
      <c r="E126" s="273">
        <v>-0.4347250000000997</v>
      </c>
      <c r="F126" s="274"/>
      <c r="G126" s="327">
        <v>-12.966349999999991</v>
      </c>
      <c r="H126" s="274"/>
      <c r="I126" s="273">
        <v>-4.742725000000004</v>
      </c>
      <c r="J126" s="274"/>
      <c r="K126" s="273">
        <f t="shared" si="1"/>
        <v>-17.709074999999995</v>
      </c>
      <c r="L126" s="274"/>
      <c r="M126" s="276">
        <v>-3.040824999999977</v>
      </c>
      <c r="O126" s="66"/>
    </row>
    <row r="127" spans="1:15" ht="12.75">
      <c r="A127" s="258" t="s">
        <v>84</v>
      </c>
      <c r="B127" s="327">
        <v>-1.49687500000001</v>
      </c>
      <c r="C127" s="274"/>
      <c r="D127" s="273">
        <v>0.6441500000000007</v>
      </c>
      <c r="E127" s="273">
        <v>-0.928774999999999</v>
      </c>
      <c r="F127" s="274"/>
      <c r="G127" s="327">
        <v>-1.7815000000000083</v>
      </c>
      <c r="H127" s="274"/>
      <c r="I127" s="273">
        <v>-1.9509249999999998</v>
      </c>
      <c r="J127" s="274"/>
      <c r="K127" s="273">
        <f t="shared" si="1"/>
        <v>-3.732425000000008</v>
      </c>
      <c r="L127" s="274"/>
      <c r="M127" s="276">
        <v>-0.4071250000000006</v>
      </c>
      <c r="O127" s="66"/>
    </row>
    <row r="128" spans="1:15" ht="12.75">
      <c r="A128" s="258" t="s">
        <v>85</v>
      </c>
      <c r="B128" s="327">
        <v>-6.04379999999999</v>
      </c>
      <c r="C128" s="274"/>
      <c r="D128" s="273">
        <v>-5.2947999999999915</v>
      </c>
      <c r="E128" s="273">
        <v>-0.09760000000000346</v>
      </c>
      <c r="F128" s="274"/>
      <c r="G128" s="327">
        <v>-11.436199999999985</v>
      </c>
      <c r="H128" s="274"/>
      <c r="I128" s="273">
        <v>0.9581750000000007</v>
      </c>
      <c r="J128" s="274"/>
      <c r="K128" s="273">
        <f t="shared" si="1"/>
        <v>-10.478024999999985</v>
      </c>
      <c r="L128" s="274"/>
      <c r="M128" s="276">
        <v>-1.4258749999999942</v>
      </c>
      <c r="O128" s="66"/>
    </row>
    <row r="129" spans="1:15" ht="12.75">
      <c r="A129" s="258" t="s">
        <v>86</v>
      </c>
      <c r="B129" s="327">
        <v>-1.341600000000014</v>
      </c>
      <c r="C129" s="274"/>
      <c r="D129" s="273">
        <v>-1.2585749999999996</v>
      </c>
      <c r="E129" s="273">
        <v>-0.2787749999999969</v>
      </c>
      <c r="F129" s="274"/>
      <c r="G129" s="327">
        <v>-2.8789500000000103</v>
      </c>
      <c r="H129" s="274"/>
      <c r="I129" s="273">
        <v>-5.3397</v>
      </c>
      <c r="J129" s="274"/>
      <c r="K129" s="273">
        <f t="shared" si="1"/>
        <v>-8.218650000000011</v>
      </c>
      <c r="L129" s="274"/>
      <c r="M129" s="276">
        <v>-1.5871500000000003</v>
      </c>
      <c r="O129" s="66"/>
    </row>
    <row r="130" spans="1:13" ht="12.75">
      <c r="A130" s="240"/>
      <c r="B130" s="233"/>
      <c r="C130" s="278"/>
      <c r="D130" s="234"/>
      <c r="E130" s="259"/>
      <c r="F130" s="279"/>
      <c r="G130" s="259"/>
      <c r="H130" s="279"/>
      <c r="I130" s="259"/>
      <c r="J130" s="279"/>
      <c r="K130" s="259"/>
      <c r="L130" s="279"/>
      <c r="M130" s="260"/>
    </row>
    <row r="131" spans="1:13" ht="19.5" customHeight="1" thickBot="1">
      <c r="A131" s="408" t="s">
        <v>236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8"/>
    </row>
    <row r="132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rowBreaks count="2" manualBreakCount="2">
    <brk id="32" max="255" man="1"/>
    <brk id="65" max="255" man="1"/>
  </rowBreaks>
  <ignoredErrors>
    <ignoredError sqref="D7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2.7109375" style="0" customWidth="1"/>
    <col min="4" max="4" width="6.7109375" style="0" customWidth="1"/>
    <col min="5" max="5" width="7.7109375" style="0" bestFit="1" customWidth="1"/>
    <col min="6" max="6" width="2.7109375" style="0" customWidth="1"/>
    <col min="7" max="7" width="6.7109375" style="0" customWidth="1"/>
    <col min="8" max="8" width="2.7109375" style="0" customWidth="1"/>
    <col min="9" max="9" width="6.7109375" style="0" customWidth="1"/>
    <col min="10" max="10" width="2.7109375" style="0" customWidth="1"/>
    <col min="11" max="11" width="6.7109375" style="0" customWidth="1"/>
    <col min="12" max="12" width="2.7109375" style="0" customWidth="1"/>
    <col min="13" max="13" width="6.7109375" style="0" customWidth="1"/>
  </cols>
  <sheetData>
    <row r="1" spans="1:13" ht="19.5" customHeight="1" thickTop="1">
      <c r="A1" s="108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4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>
      <c r="A3" s="111" t="s">
        <v>206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91.5" customHeight="1">
      <c r="A4" s="63"/>
      <c r="B4" s="71" t="s">
        <v>102</v>
      </c>
      <c r="C4" s="72"/>
      <c r="D4" s="71" t="s">
        <v>91</v>
      </c>
      <c r="E4" s="71" t="s">
        <v>92</v>
      </c>
      <c r="F4" s="72"/>
      <c r="G4" s="73" t="s">
        <v>93</v>
      </c>
      <c r="H4" s="72"/>
      <c r="I4" s="71" t="s">
        <v>94</v>
      </c>
      <c r="J4" s="72"/>
      <c r="K4" s="73" t="s">
        <v>95</v>
      </c>
      <c r="L4" s="72"/>
      <c r="M4" s="74" t="s">
        <v>96</v>
      </c>
    </row>
    <row r="5" spans="1:13" ht="12.75">
      <c r="A5" s="15"/>
      <c r="B5" s="22"/>
      <c r="C5" s="75"/>
      <c r="D5" s="22"/>
      <c r="E5" s="22"/>
      <c r="F5" s="75"/>
      <c r="G5" s="22"/>
      <c r="H5" s="75"/>
      <c r="I5" s="22"/>
      <c r="J5" s="75"/>
      <c r="K5" s="22"/>
      <c r="L5" s="75"/>
      <c r="M5" s="25"/>
    </row>
    <row r="6" spans="1:13" ht="12.75">
      <c r="A6" s="64" t="s">
        <v>69</v>
      </c>
      <c r="B6" s="27">
        <f>SUM(B8:B9)</f>
        <v>83.40927500000001</v>
      </c>
      <c r="C6" s="76"/>
      <c r="D6" s="67">
        <f>SUM(D8:D9)</f>
        <v>21.292124999999995</v>
      </c>
      <c r="E6" s="67">
        <f>SUM(E8:E9)</f>
        <v>1.5414999999998527</v>
      </c>
      <c r="F6" s="76"/>
      <c r="G6" s="27">
        <f>E6+D6+B6</f>
        <v>106.24289999999985</v>
      </c>
      <c r="H6" s="76"/>
      <c r="I6" s="271">
        <v>18.88669999999999</v>
      </c>
      <c r="J6" s="76"/>
      <c r="K6" s="27">
        <f>I6+G6</f>
        <v>125.12959999999984</v>
      </c>
      <c r="L6" s="76"/>
      <c r="M6" s="324">
        <f>+M8+M9</f>
        <v>18.022949999999994</v>
      </c>
    </row>
    <row r="7" spans="1:13" ht="12.75">
      <c r="A7" s="29" t="s">
        <v>7</v>
      </c>
      <c r="B7" s="27"/>
      <c r="C7" s="76"/>
      <c r="D7" s="67"/>
      <c r="E7" s="67"/>
      <c r="F7" s="76"/>
      <c r="G7" s="27"/>
      <c r="H7" s="76"/>
      <c r="I7" s="244"/>
      <c r="J7" s="76"/>
      <c r="K7" s="27"/>
      <c r="L7" s="76"/>
      <c r="M7" s="324"/>
    </row>
    <row r="8" spans="1:13" ht="18" customHeight="1">
      <c r="A8" s="15" t="s">
        <v>178</v>
      </c>
      <c r="B8" s="116">
        <f>+'Disocc.Eurostat'!B12</f>
        <v>19.882599999999996</v>
      </c>
      <c r="C8" s="117"/>
      <c r="D8" s="422">
        <v>3.387175</v>
      </c>
      <c r="E8" s="422">
        <f>+'Disocc.allargata'!B8-'Offerta M'!B8-D8</f>
        <v>0.07755000000000845</v>
      </c>
      <c r="F8" s="412"/>
      <c r="G8" s="346">
        <f>E8+D8+B8</f>
        <v>23.347325000000005</v>
      </c>
      <c r="H8" s="412"/>
      <c r="I8" s="410">
        <v>3.7116999999999933</v>
      </c>
      <c r="J8" s="412"/>
      <c r="K8" s="346">
        <f>I9+G8</f>
        <v>38.522325</v>
      </c>
      <c r="L8" s="412"/>
      <c r="M8" s="423">
        <v>1.660275</v>
      </c>
    </row>
    <row r="9" spans="1:13" ht="12.75">
      <c r="A9" s="15" t="s">
        <v>179</v>
      </c>
      <c r="B9" s="116">
        <f>+'Disocc.Eurostat'!B13</f>
        <v>63.52667500000001</v>
      </c>
      <c r="C9" s="117"/>
      <c r="D9" s="422">
        <v>17.904949999999996</v>
      </c>
      <c r="E9" s="422">
        <f>+'Disocc.allargata'!B9-'Offerta M'!B9-D9</f>
        <v>1.4639499999998442</v>
      </c>
      <c r="F9" s="412"/>
      <c r="G9" s="346">
        <f>G6-G8</f>
        <v>82.89557499999984</v>
      </c>
      <c r="H9" s="412"/>
      <c r="I9" s="410">
        <v>15.174999999999997</v>
      </c>
      <c r="J9" s="412"/>
      <c r="K9" s="346">
        <f>K6-K8</f>
        <v>86.60727499999985</v>
      </c>
      <c r="L9" s="412"/>
      <c r="M9" s="423">
        <v>16.362674999999996</v>
      </c>
    </row>
    <row r="10" spans="1:13" ht="9.75" customHeight="1">
      <c r="A10" s="15"/>
      <c r="B10" s="116"/>
      <c r="C10" s="77"/>
      <c r="D10" s="346"/>
      <c r="E10" s="422"/>
      <c r="F10" s="414"/>
      <c r="G10" s="346"/>
      <c r="H10" s="414"/>
      <c r="I10" s="346"/>
      <c r="J10" s="414"/>
      <c r="K10" s="346"/>
      <c r="L10" s="414"/>
      <c r="M10" s="415"/>
    </row>
    <row r="11" spans="1:13" ht="12.75">
      <c r="A11" s="15" t="s">
        <v>72</v>
      </c>
      <c r="B11" s="116">
        <f>+'Disocc.Eurostat'!B15</f>
        <v>19.366850000000003</v>
      </c>
      <c r="C11" s="77"/>
      <c r="D11" s="413">
        <v>5.283674999999999</v>
      </c>
      <c r="E11" s="422">
        <f>+'Disocc.allargata'!B11-'Offerta M'!B11-D11</f>
        <v>0.10292500000001326</v>
      </c>
      <c r="F11" s="414"/>
      <c r="G11" s="346">
        <f>E11+D11+B11</f>
        <v>24.753450000000015</v>
      </c>
      <c r="H11" s="414"/>
      <c r="I11" s="346">
        <v>2.4642749999999998</v>
      </c>
      <c r="J11" s="414"/>
      <c r="K11" s="346">
        <f>I11+G11</f>
        <v>27.217725000000016</v>
      </c>
      <c r="L11" s="414"/>
      <c r="M11" s="415">
        <v>3.50325</v>
      </c>
    </row>
    <row r="12" spans="1:13" ht="12.75">
      <c r="A12" s="15" t="s">
        <v>73</v>
      </c>
      <c r="B12" s="116">
        <f>+'Disocc.Eurostat'!B16</f>
        <v>18.2868</v>
      </c>
      <c r="C12" s="77"/>
      <c r="D12" s="413">
        <v>5.130650000000001</v>
      </c>
      <c r="E12" s="422">
        <f>+'Disocc.allargata'!B12-'Offerta M'!B12-D12</f>
        <v>0.1879999999999864</v>
      </c>
      <c r="F12" s="414"/>
      <c r="G12" s="346">
        <f>E12+D12+B12</f>
        <v>23.605449999999987</v>
      </c>
      <c r="H12" s="414"/>
      <c r="I12" s="346">
        <v>5.635700000000002</v>
      </c>
      <c r="J12" s="414"/>
      <c r="K12" s="346">
        <f>I12+G12</f>
        <v>29.24114999999999</v>
      </c>
      <c r="L12" s="414"/>
      <c r="M12" s="415">
        <v>2.347675</v>
      </c>
    </row>
    <row r="13" spans="1:13" ht="12.75">
      <c r="A13" s="15" t="s">
        <v>74</v>
      </c>
      <c r="B13" s="116">
        <f>+'Disocc.Eurostat'!B17</f>
        <v>25.848750000000006</v>
      </c>
      <c r="C13" s="77"/>
      <c r="D13" s="413">
        <v>4.584174999999999</v>
      </c>
      <c r="E13" s="422">
        <f>+'Disocc.allargata'!B13-'Offerta M'!B13-D13</f>
        <v>0.26037500000002733</v>
      </c>
      <c r="F13" s="414"/>
      <c r="G13" s="346">
        <f>E13+D13+B13</f>
        <v>30.693300000000033</v>
      </c>
      <c r="H13" s="414"/>
      <c r="I13" s="346">
        <v>8.316475000000002</v>
      </c>
      <c r="J13" s="414"/>
      <c r="K13" s="346">
        <f>I13+G13</f>
        <v>39.00977500000003</v>
      </c>
      <c r="L13" s="414"/>
      <c r="M13" s="415">
        <v>3.70425</v>
      </c>
    </row>
    <row r="14" spans="1:13" ht="12.75">
      <c r="A14" s="15" t="s">
        <v>75</v>
      </c>
      <c r="B14" s="116">
        <f>+'Disocc.Eurostat'!B18</f>
        <v>19.906875000000007</v>
      </c>
      <c r="C14" s="77"/>
      <c r="D14" s="413">
        <v>6.293624999999999</v>
      </c>
      <c r="E14" s="422">
        <f>+'Disocc.allargata'!B14-'Offerta M'!B14-D14</f>
        <v>0.9902000000000086</v>
      </c>
      <c r="F14" s="414"/>
      <c r="G14" s="346">
        <f>E14+D14+B14</f>
        <v>27.190700000000014</v>
      </c>
      <c r="H14" s="414"/>
      <c r="I14" s="410">
        <v>2.4702500000000005</v>
      </c>
      <c r="J14" s="414"/>
      <c r="K14" s="346">
        <f>I14+G14</f>
        <v>29.660950000000014</v>
      </c>
      <c r="L14" s="414"/>
      <c r="M14" s="415">
        <v>8.467775</v>
      </c>
    </row>
    <row r="15" spans="1:13" ht="9.75" customHeight="1">
      <c r="A15" s="15"/>
      <c r="B15" s="116"/>
      <c r="C15" s="77"/>
      <c r="D15" s="346"/>
      <c r="E15" s="422"/>
      <c r="F15" s="414"/>
      <c r="G15" s="346"/>
      <c r="H15" s="414"/>
      <c r="I15" s="346"/>
      <c r="J15" s="414"/>
      <c r="K15" s="346"/>
      <c r="L15" s="414"/>
      <c r="M15" s="415"/>
    </row>
    <row r="16" spans="1:13" ht="12.75">
      <c r="A16" s="15" t="s">
        <v>90</v>
      </c>
      <c r="B16" s="116">
        <f>+'Disocc.Eurostat'!B20</f>
        <v>34.423649999999995</v>
      </c>
      <c r="C16" s="77"/>
      <c r="D16" s="422">
        <v>8.237074999999999</v>
      </c>
      <c r="E16" s="422">
        <f>+'Disocc.allargata'!B16-'Offerta M'!B16-D16</f>
        <v>0.9711249999999918</v>
      </c>
      <c r="F16" s="414"/>
      <c r="G16" s="346">
        <f>E16+D16+B16</f>
        <v>43.631849999999986</v>
      </c>
      <c r="H16" s="414"/>
      <c r="I16" s="410">
        <v>11.157699999999998</v>
      </c>
      <c r="J16" s="414"/>
      <c r="K16" s="346">
        <f>I16+G16</f>
        <v>54.789549999999984</v>
      </c>
      <c r="L16" s="414"/>
      <c r="M16" s="415">
        <v>9.965324999999996</v>
      </c>
    </row>
    <row r="17" spans="1:13" ht="12.75">
      <c r="A17" s="15" t="s">
        <v>76</v>
      </c>
      <c r="B17" s="116">
        <f>+'Disocc.Eurostat'!B21</f>
        <v>9.479224999999998</v>
      </c>
      <c r="C17" s="77"/>
      <c r="D17" s="422">
        <v>1.3428</v>
      </c>
      <c r="E17" s="422">
        <f>+'Disocc.allargata'!B17-'Offerta M'!B17-D17</f>
        <v>0</v>
      </c>
      <c r="F17" s="414"/>
      <c r="G17" s="346">
        <f>E17+D17+B17</f>
        <v>10.822024999999998</v>
      </c>
      <c r="H17" s="414"/>
      <c r="I17" s="410">
        <v>1.8743249999999998</v>
      </c>
      <c r="J17" s="414"/>
      <c r="K17" s="346">
        <f>I17+G17</f>
        <v>12.696349999999999</v>
      </c>
      <c r="L17" s="414"/>
      <c r="M17" s="415">
        <v>0.8127250000000001</v>
      </c>
    </row>
    <row r="18" spans="1:13" ht="12.75">
      <c r="A18" s="15" t="s">
        <v>77</v>
      </c>
      <c r="B18" s="116">
        <f>+'Disocc.Eurostat'!B22</f>
        <v>37.16895000000001</v>
      </c>
      <c r="C18" s="77"/>
      <c r="D18" s="422">
        <v>11.240450000000001</v>
      </c>
      <c r="E18" s="422">
        <f>+'Disocc.allargata'!B18-'Offerta M'!B18-D18</f>
        <v>0.5262500000000063</v>
      </c>
      <c r="F18" s="414"/>
      <c r="G18" s="346">
        <f>E18+D19+B18</f>
        <v>38.167000000000016</v>
      </c>
      <c r="H18" s="414"/>
      <c r="I18" s="410">
        <v>5.115874999999999</v>
      </c>
      <c r="J18" s="414"/>
      <c r="K18" s="346">
        <f>I18+G18</f>
        <v>43.28287500000002</v>
      </c>
      <c r="L18" s="414"/>
      <c r="M18" s="415">
        <v>6.300750000000001</v>
      </c>
    </row>
    <row r="19" spans="1:13" ht="12.75">
      <c r="A19" s="15" t="s">
        <v>97</v>
      </c>
      <c r="B19" s="116">
        <f>+'Disocc.Eurostat'!B23</f>
        <v>2.33745</v>
      </c>
      <c r="C19" s="77"/>
      <c r="D19" s="422">
        <v>0.4718</v>
      </c>
      <c r="E19" s="422">
        <f>+'Disocc.allargata'!B19-'Offerta M'!B19-D19</f>
        <v>0.044124999999999304</v>
      </c>
      <c r="F19" s="414"/>
      <c r="G19" s="346">
        <f>E19+D18+B19</f>
        <v>13.622025</v>
      </c>
      <c r="H19" s="414"/>
      <c r="I19" s="410">
        <v>0.7388000000000001</v>
      </c>
      <c r="J19" s="414"/>
      <c r="K19" s="346">
        <f>I19+G19</f>
        <v>14.360825</v>
      </c>
      <c r="L19" s="414"/>
      <c r="M19" s="415">
        <v>0.94415</v>
      </c>
    </row>
    <row r="20" spans="1:13" ht="9.75" customHeight="1">
      <c r="A20" s="15"/>
      <c r="B20" s="116"/>
      <c r="C20" s="77"/>
      <c r="D20" s="346"/>
      <c r="E20" s="422"/>
      <c r="F20" s="414"/>
      <c r="G20" s="346"/>
      <c r="H20" s="414"/>
      <c r="I20" s="410"/>
      <c r="J20" s="414"/>
      <c r="K20" s="346"/>
      <c r="L20" s="414"/>
      <c r="M20" s="415"/>
    </row>
    <row r="21" spans="1:13" ht="12.75">
      <c r="A21" s="15" t="s">
        <v>78</v>
      </c>
      <c r="B21" s="116">
        <f>+'Disocc.Eurostat'!B25</f>
        <v>53.58382499999996</v>
      </c>
      <c r="C21" s="77"/>
      <c r="D21" s="422">
        <v>14.558050000000003</v>
      </c>
      <c r="E21" s="422">
        <f>+'Disocc.allargata'!B21-'Offerta M'!B21-D21</f>
        <v>0.8347500000000334</v>
      </c>
      <c r="F21" s="414"/>
      <c r="G21" s="346">
        <f>E21+D21+B21</f>
        <v>68.976625</v>
      </c>
      <c r="H21" s="414"/>
      <c r="I21" s="410">
        <v>11.082750000000004</v>
      </c>
      <c r="J21" s="414"/>
      <c r="K21" s="346">
        <f>I21+G21</f>
        <v>80.059375</v>
      </c>
      <c r="L21" s="414"/>
      <c r="M21" s="415">
        <v>9.238849999999998</v>
      </c>
    </row>
    <row r="22" spans="1:13" ht="12.75">
      <c r="A22" s="15" t="s">
        <v>79</v>
      </c>
      <c r="B22" s="116">
        <f>+'Disocc.Eurostat'!B26</f>
        <v>23.1473</v>
      </c>
      <c r="C22" s="77"/>
      <c r="D22" s="422">
        <v>4.0900500000000015</v>
      </c>
      <c r="E22" s="422">
        <f>+'Disocc.allargata'!B22-'Offerta M'!B22-D22</f>
        <v>0.5505500000000119</v>
      </c>
      <c r="F22" s="414"/>
      <c r="G22" s="346">
        <f>E22+D22+B22</f>
        <v>27.787900000000015</v>
      </c>
      <c r="H22" s="414"/>
      <c r="I22" s="410">
        <v>6.192024999999998</v>
      </c>
      <c r="J22" s="414"/>
      <c r="K22" s="346">
        <f>I22+G22</f>
        <v>33.979925000000016</v>
      </c>
      <c r="L22" s="414"/>
      <c r="M22" s="415">
        <v>7.181750000000002</v>
      </c>
    </row>
    <row r="23" spans="1:13" ht="12.75">
      <c r="A23" s="15" t="s">
        <v>80</v>
      </c>
      <c r="B23" s="116">
        <f>+'Disocc.Eurostat'!B27</f>
        <v>6.678150000000001</v>
      </c>
      <c r="C23" s="77"/>
      <c r="D23" s="422">
        <v>2.607425</v>
      </c>
      <c r="E23" s="422">
        <f>+'Disocc.allargata'!B23-'Offerta M'!B23-D23</f>
        <v>0.1562000000000019</v>
      </c>
      <c r="F23" s="414"/>
      <c r="G23" s="346">
        <f>E23+D23+B23</f>
        <v>9.441775000000003</v>
      </c>
      <c r="H23" s="414"/>
      <c r="I23" s="410">
        <v>1.5702</v>
      </c>
      <c r="J23" s="414"/>
      <c r="K23" s="346">
        <f>I23+G23</f>
        <v>11.011975000000003</v>
      </c>
      <c r="L23" s="414"/>
      <c r="M23" s="415">
        <v>1.3855250000000001</v>
      </c>
    </row>
    <row r="24" spans="1:13" ht="12.75">
      <c r="A24" s="15" t="s">
        <v>81</v>
      </c>
      <c r="B24" s="116">
        <f>+'Disocc.Eurostat'!B28</f>
        <v>0</v>
      </c>
      <c r="C24" s="77"/>
      <c r="D24" s="422">
        <v>0.0366</v>
      </c>
      <c r="E24" s="422">
        <f>+'Disocc.allargata'!B24-'Offerta M'!B24-D24</f>
        <v>0</v>
      </c>
      <c r="F24" s="414"/>
      <c r="G24" s="346">
        <f>E24+D24+B24</f>
        <v>0.0366</v>
      </c>
      <c r="H24" s="414"/>
      <c r="I24" s="410">
        <v>0.041725</v>
      </c>
      <c r="J24" s="414"/>
      <c r="K24" s="346">
        <f>I24+G24</f>
        <v>0.078325</v>
      </c>
      <c r="L24" s="414"/>
      <c r="M24" s="424">
        <v>0.21682500000000002</v>
      </c>
    </row>
    <row r="25" spans="1:13" ht="9.75" customHeight="1">
      <c r="A25" s="15"/>
      <c r="B25" s="116"/>
      <c r="C25" s="77"/>
      <c r="D25" s="346"/>
      <c r="E25" s="422"/>
      <c r="F25" s="414"/>
      <c r="G25" s="346"/>
      <c r="H25" s="414"/>
      <c r="I25" s="410"/>
      <c r="J25" s="414"/>
      <c r="K25" s="346"/>
      <c r="L25" s="414"/>
      <c r="M25" s="415"/>
    </row>
    <row r="26" spans="1:13" ht="12.75">
      <c r="A26" s="15" t="s">
        <v>82</v>
      </c>
      <c r="B26" s="116">
        <f>+'Disocc.Eurostat'!B30</f>
        <v>4.279425</v>
      </c>
      <c r="C26" s="77"/>
      <c r="D26" s="422">
        <v>1.109675</v>
      </c>
      <c r="E26" s="422">
        <f>+'Disocc.allargata'!B26-'Offerta M'!B26-D26</f>
        <v>0.1771250000000022</v>
      </c>
      <c r="F26" s="414"/>
      <c r="G26" s="346">
        <f>E26+D26+B26</f>
        <v>5.566225000000002</v>
      </c>
      <c r="H26" s="414"/>
      <c r="I26" s="410">
        <v>0.3861</v>
      </c>
      <c r="J26" s="414"/>
      <c r="K26" s="346">
        <f>I26+G26</f>
        <v>5.952325000000002</v>
      </c>
      <c r="L26" s="414"/>
      <c r="M26" s="415">
        <v>1.14275</v>
      </c>
    </row>
    <row r="27" spans="1:13" ht="12.75">
      <c r="A27" s="15" t="s">
        <v>83</v>
      </c>
      <c r="B27" s="116">
        <f>+'Disocc.Eurostat'!B31</f>
        <v>38.457074999999996</v>
      </c>
      <c r="C27" s="77"/>
      <c r="D27" s="422">
        <v>10.978049999999996</v>
      </c>
      <c r="E27" s="422">
        <f>+'Disocc.allargata'!B27-'Offerta M'!B27-D27</f>
        <v>0.5835250000000016</v>
      </c>
      <c r="F27" s="414"/>
      <c r="G27" s="346">
        <f>E27+D27+B27</f>
        <v>50.018649999999994</v>
      </c>
      <c r="H27" s="414"/>
      <c r="I27" s="410">
        <v>4.4087749999999994</v>
      </c>
      <c r="J27" s="414"/>
      <c r="K27" s="346">
        <f>I27+G27</f>
        <v>54.42742499999999</v>
      </c>
      <c r="L27" s="414"/>
      <c r="M27" s="415">
        <v>8.192300000000001</v>
      </c>
    </row>
    <row r="28" spans="1:13" ht="12.75">
      <c r="A28" s="15" t="s">
        <v>84</v>
      </c>
      <c r="B28" s="116">
        <f>+'Disocc.Eurostat'!B32</f>
        <v>10.93275</v>
      </c>
      <c r="C28" s="77"/>
      <c r="D28" s="413">
        <v>3.320125</v>
      </c>
      <c r="E28" s="422">
        <f>+'Disocc.allargata'!B28-'Offerta M'!B28-D28</f>
        <v>0.024099999999998012</v>
      </c>
      <c r="F28" s="414"/>
      <c r="G28" s="346">
        <f>E28+D28+B28</f>
        <v>14.276974999999998</v>
      </c>
      <c r="H28" s="414"/>
      <c r="I28" s="410">
        <v>2.66445</v>
      </c>
      <c r="J28" s="414"/>
      <c r="K28" s="346">
        <f>I28+G28</f>
        <v>16.941425</v>
      </c>
      <c r="L28" s="414"/>
      <c r="M28" s="415">
        <v>1.8225250000000002</v>
      </c>
    </row>
    <row r="29" spans="1:13" ht="12.75">
      <c r="A29" s="15" t="s">
        <v>85</v>
      </c>
      <c r="B29" s="116">
        <f>+'Disocc.Eurostat'!B33</f>
        <v>23.56870000000001</v>
      </c>
      <c r="C29" s="77"/>
      <c r="D29" s="413">
        <v>4.546425000000001</v>
      </c>
      <c r="E29" s="422">
        <f>+'Disocc.allargata'!B29-'Offerta M'!B29-D29</f>
        <v>0.6535000000000029</v>
      </c>
      <c r="F29" s="414"/>
      <c r="G29" s="346">
        <f>E29+D29+B29</f>
        <v>28.768625000000014</v>
      </c>
      <c r="H29" s="414"/>
      <c r="I29" s="410">
        <v>8.193250000000004</v>
      </c>
      <c r="J29" s="414"/>
      <c r="K29" s="346">
        <f>I29+G29</f>
        <v>36.96187500000002</v>
      </c>
      <c r="L29" s="414"/>
      <c r="M29" s="415">
        <v>5.414925000000001</v>
      </c>
    </row>
    <row r="30" spans="1:13" ht="12.75">
      <c r="A30" s="15" t="s">
        <v>86</v>
      </c>
      <c r="B30" s="116">
        <f>+'Disocc.Eurostat'!B34</f>
        <v>6.1713249999999995</v>
      </c>
      <c r="C30" s="77"/>
      <c r="D30" s="413">
        <v>1.3378500000000002</v>
      </c>
      <c r="E30" s="422">
        <f>+'Disocc.allargata'!B30-'Offerta M'!B30-D30</f>
        <v>0.10324999999999851</v>
      </c>
      <c r="F30" s="414"/>
      <c r="G30" s="346">
        <f>E30+D30+B30</f>
        <v>7.612424999999998</v>
      </c>
      <c r="H30" s="414"/>
      <c r="I30" s="410">
        <v>3.234125</v>
      </c>
      <c r="J30" s="414"/>
      <c r="K30" s="346">
        <f>I30+G30</f>
        <v>10.846549999999999</v>
      </c>
      <c r="L30" s="414"/>
      <c r="M30" s="415">
        <v>1.45045</v>
      </c>
    </row>
    <row r="31" spans="1:13" ht="9.75" customHeight="1">
      <c r="A31" s="37"/>
      <c r="B31" s="41"/>
      <c r="C31" s="78"/>
      <c r="D31" s="40"/>
      <c r="E31" s="22"/>
      <c r="F31" s="79"/>
      <c r="G31" s="22"/>
      <c r="H31" s="79"/>
      <c r="I31" s="22"/>
      <c r="J31" s="79"/>
      <c r="K31" s="22"/>
      <c r="L31" s="79"/>
      <c r="M31" s="25"/>
    </row>
    <row r="32" spans="1:13" ht="18" customHeight="1" thickBot="1">
      <c r="A32" s="408" t="s">
        <v>236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ht="6" customHeight="1" thickBot="1" thickTop="1"/>
    <row r="34" spans="1:13" ht="19.5" customHeight="1" thickTop="1">
      <c r="A34" s="108" t="s">
        <v>222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8" customHeight="1">
      <c r="A35" s="4" t="s">
        <v>98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8" customHeight="1">
      <c r="A36" s="111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91.5" customHeight="1">
      <c r="A37" s="63"/>
      <c r="B37" s="71" t="s">
        <v>102</v>
      </c>
      <c r="C37" s="72"/>
      <c r="D37" s="71" t="s">
        <v>91</v>
      </c>
      <c r="E37" s="71" t="s">
        <v>92</v>
      </c>
      <c r="F37" s="72"/>
      <c r="G37" s="73" t="s">
        <v>93</v>
      </c>
      <c r="H37" s="72"/>
      <c r="I37" s="71" t="s">
        <v>94</v>
      </c>
      <c r="J37" s="72"/>
      <c r="K37" s="73" t="s">
        <v>95</v>
      </c>
      <c r="L37" s="72"/>
      <c r="M37" s="74" t="s">
        <v>96</v>
      </c>
    </row>
    <row r="38" spans="1:13" ht="12.75">
      <c r="A38" s="15"/>
      <c r="B38" s="22"/>
      <c r="C38" s="75"/>
      <c r="D38" s="22"/>
      <c r="E38" s="22"/>
      <c r="F38" s="75"/>
      <c r="G38" s="22"/>
      <c r="H38" s="75"/>
      <c r="I38" s="22"/>
      <c r="J38" s="75"/>
      <c r="K38" s="22"/>
      <c r="L38" s="75"/>
      <c r="M38" s="25"/>
    </row>
    <row r="39" spans="1:13" ht="12.75">
      <c r="A39" s="64" t="s">
        <v>69</v>
      </c>
      <c r="B39" s="67">
        <v>100</v>
      </c>
      <c r="C39" s="80"/>
      <c r="D39" s="67">
        <v>100</v>
      </c>
      <c r="E39" s="67">
        <v>100</v>
      </c>
      <c r="F39" s="80"/>
      <c r="G39" s="67">
        <v>100</v>
      </c>
      <c r="H39" s="80"/>
      <c r="I39" s="67">
        <v>100</v>
      </c>
      <c r="J39" s="80"/>
      <c r="K39" s="67">
        <v>100</v>
      </c>
      <c r="L39" s="80"/>
      <c r="M39" s="10">
        <v>100</v>
      </c>
    </row>
    <row r="40" spans="1:13" ht="12.75">
      <c r="A40" s="29" t="s">
        <v>7</v>
      </c>
      <c r="B40" s="67"/>
      <c r="C40" s="80"/>
      <c r="D40" s="67"/>
      <c r="E40" s="67"/>
      <c r="F40" s="80"/>
      <c r="G40" s="67"/>
      <c r="H40" s="80"/>
      <c r="I40" s="67"/>
      <c r="J40" s="80"/>
      <c r="K40" s="67"/>
      <c r="L40" s="80"/>
      <c r="M40" s="10"/>
    </row>
    <row r="41" spans="1:13" ht="18" customHeight="1">
      <c r="A41" s="15" t="s">
        <v>178</v>
      </c>
      <c r="B41" s="119">
        <f>B8/B6%</f>
        <v>23.837396980132</v>
      </c>
      <c r="C41" s="123"/>
      <c r="D41" s="119">
        <f>D8/D6%</f>
        <v>15.908111567069989</v>
      </c>
      <c r="E41" s="119">
        <f>E8/E6%</f>
        <v>5.030814142070441</v>
      </c>
      <c r="F41" s="123"/>
      <c r="G41" s="119">
        <f>G8/G6%</f>
        <v>21.97542141639586</v>
      </c>
      <c r="H41" s="123"/>
      <c r="I41" s="119">
        <f>I9/I6%</f>
        <v>80.34754615681938</v>
      </c>
      <c r="J41" s="123"/>
      <c r="K41" s="119">
        <f>K8/K6%</f>
        <v>30.785941136229997</v>
      </c>
      <c r="L41" s="123"/>
      <c r="M41" s="120">
        <f>M8/M6%</f>
        <v>9.212004694015134</v>
      </c>
    </row>
    <row r="42" spans="1:13" ht="12.75">
      <c r="A42" s="15" t="s">
        <v>179</v>
      </c>
      <c r="B42" s="119">
        <f>B39-B41</f>
        <v>76.162603019868</v>
      </c>
      <c r="C42" s="123"/>
      <c r="D42" s="119">
        <f>D39-D41</f>
        <v>84.09188843293</v>
      </c>
      <c r="E42" s="119">
        <f>E39-E41</f>
        <v>94.96918585792956</v>
      </c>
      <c r="F42" s="123"/>
      <c r="G42" s="119">
        <f>G39-G41</f>
        <v>78.02457858360414</v>
      </c>
      <c r="H42" s="123"/>
      <c r="I42" s="119">
        <f>I39-I41</f>
        <v>19.652453843180623</v>
      </c>
      <c r="J42" s="123"/>
      <c r="K42" s="119">
        <f>K39-K41</f>
        <v>69.21405886377</v>
      </c>
      <c r="L42" s="123"/>
      <c r="M42" s="120">
        <f>M39-M41</f>
        <v>90.78799530598486</v>
      </c>
    </row>
    <row r="43" spans="1:13" ht="9.75" customHeight="1">
      <c r="A43" s="15"/>
      <c r="B43" s="69"/>
      <c r="C43" s="81"/>
      <c r="D43" s="69"/>
      <c r="E43" s="69"/>
      <c r="F43" s="81"/>
      <c r="G43" s="69"/>
      <c r="H43" s="81"/>
      <c r="I43" s="69"/>
      <c r="J43" s="81"/>
      <c r="K43" s="69"/>
      <c r="L43" s="81"/>
      <c r="M43" s="32"/>
    </row>
    <row r="44" spans="1:13" ht="12.75">
      <c r="A44" s="15" t="s">
        <v>72</v>
      </c>
      <c r="B44" s="69">
        <f>B11/B6%</f>
        <v>23.219060470193515</v>
      </c>
      <c r="C44" s="81"/>
      <c r="D44" s="69">
        <f>D11/D6%</f>
        <v>24.81516053470473</v>
      </c>
      <c r="E44" s="69">
        <f>E11/E6%</f>
        <v>6.676938047357969</v>
      </c>
      <c r="F44" s="81"/>
      <c r="G44" s="69">
        <f>G11/G6%</f>
        <v>23.298921622056675</v>
      </c>
      <c r="H44" s="81"/>
      <c r="I44" s="69">
        <f>I11/I6%</f>
        <v>13.047673759841588</v>
      </c>
      <c r="J44" s="81"/>
      <c r="K44" s="69">
        <f>K11/K6%</f>
        <v>21.75162791218069</v>
      </c>
      <c r="L44" s="81"/>
      <c r="M44" s="32">
        <f>M11/M6%</f>
        <v>19.437716910938562</v>
      </c>
    </row>
    <row r="45" spans="1:13" ht="12.75">
      <c r="A45" s="15" t="s">
        <v>73</v>
      </c>
      <c r="B45" s="69">
        <f>B12/B6%</f>
        <v>21.92418049431553</v>
      </c>
      <c r="C45" s="81"/>
      <c r="D45" s="69">
        <f>D12/D6%</f>
        <v>24.096467590717236</v>
      </c>
      <c r="E45" s="69">
        <f>E12/E6%</f>
        <v>12.195913071683709</v>
      </c>
      <c r="F45" s="81"/>
      <c r="G45" s="69">
        <f>G12/G6%</f>
        <v>22.21837882813818</v>
      </c>
      <c r="H45" s="81"/>
      <c r="I45" s="69">
        <f>I12/I6%</f>
        <v>29.839516696934904</v>
      </c>
      <c r="J45" s="81"/>
      <c r="K45" s="69">
        <f>K12/K6%</f>
        <v>23.36869134081786</v>
      </c>
      <c r="L45" s="81"/>
      <c r="M45" s="32">
        <f>M12/M6%</f>
        <v>13.026030699746718</v>
      </c>
    </row>
    <row r="46" spans="1:13" ht="12.75">
      <c r="A46" s="15" t="s">
        <v>74</v>
      </c>
      <c r="B46" s="69">
        <f>B13/B6%</f>
        <v>30.99025857735846</v>
      </c>
      <c r="C46" s="81"/>
      <c r="D46" s="69">
        <f>D13/D6%</f>
        <v>21.529908358137106</v>
      </c>
      <c r="E46" s="69">
        <f>E13/E6%</f>
        <v>16.891015244894728</v>
      </c>
      <c r="F46" s="81"/>
      <c r="G46" s="69">
        <f>G13/G6%</f>
        <v>28.88974227924885</v>
      </c>
      <c r="H46" s="81"/>
      <c r="I46" s="69">
        <f>I13/I6%</f>
        <v>44.033499764384494</v>
      </c>
      <c r="J46" s="81"/>
      <c r="K46" s="69">
        <f>K13/K6%</f>
        <v>31.175497244457013</v>
      </c>
      <c r="L46" s="81"/>
      <c r="M46" s="32">
        <f>M13/M6%</f>
        <v>20.552961640574942</v>
      </c>
    </row>
    <row r="47" spans="1:13" ht="12.75">
      <c r="A47" s="15" t="s">
        <v>75</v>
      </c>
      <c r="B47" s="69">
        <f>B14/B6%</f>
        <v>23.86650045813251</v>
      </c>
      <c r="C47" s="81"/>
      <c r="D47" s="69">
        <f>D14/D6%</f>
        <v>29.558463516440938</v>
      </c>
      <c r="E47" s="69">
        <f>E14/E6%</f>
        <v>64.23613363607546</v>
      </c>
      <c r="F47" s="81"/>
      <c r="G47" s="69">
        <f>G14/G6%</f>
        <v>25.592957270556482</v>
      </c>
      <c r="H47" s="81"/>
      <c r="I47" s="69">
        <f>I14/I6%</f>
        <v>13.079309778839088</v>
      </c>
      <c r="J47" s="81"/>
      <c r="K47" s="69">
        <f>K14/K6%</f>
        <v>23.704183502544602</v>
      </c>
      <c r="L47" s="81"/>
      <c r="M47" s="32">
        <f>M14/M6%</f>
        <v>46.98329074873982</v>
      </c>
    </row>
    <row r="48" spans="1:13" ht="9.75" customHeight="1">
      <c r="A48" s="15"/>
      <c r="B48" s="69"/>
      <c r="C48" s="81"/>
      <c r="D48" s="69"/>
      <c r="E48" s="69"/>
      <c r="F48" s="81"/>
      <c r="G48" s="69"/>
      <c r="H48" s="81"/>
      <c r="I48" s="69"/>
      <c r="J48" s="81"/>
      <c r="K48" s="69"/>
      <c r="L48" s="81"/>
      <c r="M48" s="32"/>
    </row>
    <row r="49" spans="1:13" ht="12.75">
      <c r="A49" s="15" t="s">
        <v>90</v>
      </c>
      <c r="B49" s="69">
        <f>B16/B6%</f>
        <v>41.27076994734698</v>
      </c>
      <c r="C49" s="81"/>
      <c r="D49" s="69">
        <f>D16/D6%</f>
        <v>38.68601654367519</v>
      </c>
      <c r="E49" s="69">
        <f>E16/E6%</f>
        <v>62.99870256244467</v>
      </c>
      <c r="F49" s="81"/>
      <c r="G49" s="69">
        <f>G16/G6%</f>
        <v>41.068014897936756</v>
      </c>
      <c r="H49" s="81"/>
      <c r="I49" s="69">
        <f>I16/I6%</f>
        <v>59.0770224549551</v>
      </c>
      <c r="J49" s="81"/>
      <c r="K49" s="69">
        <f>K16/K6%</f>
        <v>43.78624242385499</v>
      </c>
      <c r="L49" s="81"/>
      <c r="M49" s="32">
        <f>M16/M6%</f>
        <v>55.29241883265503</v>
      </c>
    </row>
    <row r="50" spans="1:13" ht="12.75">
      <c r="A50" s="15" t="s">
        <v>76</v>
      </c>
      <c r="B50" s="69">
        <f>B17/B6%</f>
        <v>11.364713336736228</v>
      </c>
      <c r="C50" s="81"/>
      <c r="D50" s="69">
        <f>D17/D6%</f>
        <v>6.30655700170838</v>
      </c>
      <c r="E50" s="69">
        <f>E17/E6%</f>
        <v>0</v>
      </c>
      <c r="F50" s="81"/>
      <c r="G50" s="69">
        <f>G17/G6%</f>
        <v>10.186115966337528</v>
      </c>
      <c r="H50" s="81"/>
      <c r="I50" s="69">
        <f>I17/I6%</f>
        <v>9.92404708074995</v>
      </c>
      <c r="J50" s="81"/>
      <c r="K50" s="69">
        <f>K17/K6%</f>
        <v>10.146560046543755</v>
      </c>
      <c r="L50" s="81"/>
      <c r="M50" s="32">
        <f>M17/M6%</f>
        <v>4.50938941738173</v>
      </c>
    </row>
    <row r="51" spans="1:13" ht="12.75">
      <c r="A51" s="15" t="s">
        <v>77</v>
      </c>
      <c r="B51" s="69">
        <f>B18/B6%</f>
        <v>44.56213053044761</v>
      </c>
      <c r="C51" s="81"/>
      <c r="D51" s="69">
        <f>D19/D6%</f>
        <v>2.215842711800725</v>
      </c>
      <c r="E51" s="69">
        <f>E18/E6%</f>
        <v>34.13882581901113</v>
      </c>
      <c r="F51" s="81"/>
      <c r="G51" s="69">
        <f>G18/G6%</f>
        <v>35.9242829403189</v>
      </c>
      <c r="H51" s="81"/>
      <c r="I51" s="69">
        <f>I18/I6%</f>
        <v>27.087183044152773</v>
      </c>
      <c r="J51" s="81"/>
      <c r="K51" s="69">
        <f>K18/K6%</f>
        <v>34.590436635296584</v>
      </c>
      <c r="L51" s="81"/>
      <c r="M51" s="32">
        <f>M19/M6%</f>
        <v>5.238598564607905</v>
      </c>
    </row>
    <row r="52" spans="1:13" ht="12.75">
      <c r="A52" s="15" t="s">
        <v>97</v>
      </c>
      <c r="B52" s="69">
        <f>B19/B6%</f>
        <v>2.8023861854691816</v>
      </c>
      <c r="C52" s="81"/>
      <c r="D52" s="69">
        <f>D18/D6%</f>
        <v>52.79158374281573</v>
      </c>
      <c r="E52" s="69">
        <f>E19/E6%</f>
        <v>2.8624716185535855</v>
      </c>
      <c r="F52" s="81"/>
      <c r="G52" s="69">
        <f>G19/G6%</f>
        <v>12.821586195406958</v>
      </c>
      <c r="H52" s="81"/>
      <c r="I52" s="69">
        <f>I19/I6%</f>
        <v>3.9117474201422193</v>
      </c>
      <c r="J52" s="81"/>
      <c r="K52" s="69">
        <f>K19/K6%</f>
        <v>11.4767608943048</v>
      </c>
      <c r="L52" s="81"/>
      <c r="M52" s="32">
        <f>M18/M6%</f>
        <v>34.95959318535536</v>
      </c>
    </row>
    <row r="53" spans="1:13" ht="9.75" customHeight="1">
      <c r="A53" s="15"/>
      <c r="B53" s="69"/>
      <c r="C53" s="81"/>
      <c r="D53" s="69"/>
      <c r="E53" s="69"/>
      <c r="F53" s="81"/>
      <c r="G53" s="69"/>
      <c r="H53" s="81"/>
      <c r="I53" s="69"/>
      <c r="J53" s="81"/>
      <c r="K53" s="69"/>
      <c r="L53" s="81"/>
      <c r="M53" s="32"/>
    </row>
    <row r="54" spans="1:13" ht="12.75">
      <c r="A54" s="15" t="s">
        <v>78</v>
      </c>
      <c r="B54" s="69">
        <f>B21/B6%</f>
        <v>64.24204622327667</v>
      </c>
      <c r="C54" s="81"/>
      <c r="D54" s="69">
        <f>D21/D6%</f>
        <v>68.37293130676251</v>
      </c>
      <c r="E54" s="69">
        <f>E21/E6%</f>
        <v>54.15180019462298</v>
      </c>
      <c r="F54" s="81"/>
      <c r="G54" s="69">
        <f>G21/G6%</f>
        <v>64.92351488899503</v>
      </c>
      <c r="H54" s="81"/>
      <c r="I54" s="69">
        <f>I21/I6%</f>
        <v>58.68018235054303</v>
      </c>
      <c r="J54" s="81"/>
      <c r="K54" s="69">
        <f>K21/K6%</f>
        <v>63.98116432882396</v>
      </c>
      <c r="L54" s="81"/>
      <c r="M54" s="32">
        <f>M21/M6%</f>
        <v>51.2615859223934</v>
      </c>
    </row>
    <row r="55" spans="1:13" ht="12.75">
      <c r="A55" s="15" t="s">
        <v>79</v>
      </c>
      <c r="B55" s="69">
        <f>B22/B6%</f>
        <v>27.751470085311254</v>
      </c>
      <c r="C55" s="81"/>
      <c r="D55" s="69">
        <f>D22/D6%</f>
        <v>19.209214674439504</v>
      </c>
      <c r="E55" s="69">
        <f>E22/E6%</f>
        <v>35.71521245540477</v>
      </c>
      <c r="F55" s="81"/>
      <c r="G55" s="69">
        <f>G22/G6%</f>
        <v>26.15506542084229</v>
      </c>
      <c r="H55" s="81"/>
      <c r="I55" s="69">
        <f>I22/I6%</f>
        <v>32.78510803899041</v>
      </c>
      <c r="J55" s="81"/>
      <c r="K55" s="69">
        <f>K22/K6%</f>
        <v>27.155784882234148</v>
      </c>
      <c r="L55" s="81"/>
      <c r="M55" s="32">
        <f>M22/M6%</f>
        <v>39.84780515953273</v>
      </c>
    </row>
    <row r="56" spans="1:13" ht="12.75">
      <c r="A56" s="15" t="s">
        <v>80</v>
      </c>
      <c r="B56" s="69">
        <f>B23/B6%</f>
        <v>8.006483691412017</v>
      </c>
      <c r="C56" s="81"/>
      <c r="D56" s="69">
        <f>D23/D6%</f>
        <v>12.245959480324302</v>
      </c>
      <c r="E56" s="69">
        <f>E23/E6%</f>
        <v>10.132987349984873</v>
      </c>
      <c r="F56" s="81"/>
      <c r="G56" s="69">
        <f>G23/G6%</f>
        <v>8.886970329311433</v>
      </c>
      <c r="H56" s="81"/>
      <c r="I56" s="69">
        <f>I23/I6%</f>
        <v>8.313786950605458</v>
      </c>
      <c r="J56" s="81"/>
      <c r="K56" s="69">
        <f>K23/K6%</f>
        <v>8.800455687543169</v>
      </c>
      <c r="L56" s="81"/>
      <c r="M56" s="32">
        <f>M23/M6%</f>
        <v>7.687559472783316</v>
      </c>
    </row>
    <row r="57" spans="1:13" ht="12.75">
      <c r="A57" s="15" t="s">
        <v>81</v>
      </c>
      <c r="B57" s="69">
        <f>B24/B6%</f>
        <v>0</v>
      </c>
      <c r="C57" s="81"/>
      <c r="D57" s="69">
        <f>D24/D6%</f>
        <v>0.17189453847373154</v>
      </c>
      <c r="E57" s="69">
        <f>E24/E6%</f>
        <v>0</v>
      </c>
      <c r="F57" s="81"/>
      <c r="G57" s="69">
        <f>G24/G6%</f>
        <v>0.03444936085140753</v>
      </c>
      <c r="H57" s="81"/>
      <c r="I57" s="69">
        <f>I24/I6%</f>
        <v>0.22092265986117227</v>
      </c>
      <c r="J57" s="81"/>
      <c r="K57" s="69">
        <f>K24/K6%</f>
        <v>0.06259510139886974</v>
      </c>
      <c r="L57" s="81"/>
      <c r="M57" s="32">
        <f>M24/M6%</f>
        <v>1.2030494452905884</v>
      </c>
    </row>
    <row r="58" spans="1:13" ht="9.75" customHeight="1">
      <c r="A58" s="15"/>
      <c r="B58" s="69"/>
      <c r="C58" s="81"/>
      <c r="D58" s="69"/>
      <c r="E58" s="69"/>
      <c r="F58" s="81"/>
      <c r="G58" s="69"/>
      <c r="H58" s="81"/>
      <c r="I58" s="69"/>
      <c r="J58" s="81"/>
      <c r="K58" s="69"/>
      <c r="L58" s="81"/>
      <c r="M58" s="32"/>
    </row>
    <row r="59" spans="1:13" ht="12.75">
      <c r="A59" s="15" t="s">
        <v>82</v>
      </c>
      <c r="B59" s="69">
        <f>B26/B6%</f>
        <v>5.130634452823141</v>
      </c>
      <c r="C59" s="81"/>
      <c r="D59" s="69">
        <f>D26/D6%</f>
        <v>5.21166863335623</v>
      </c>
      <c r="E59" s="69">
        <f>E26/E6%</f>
        <v>11.490431397990212</v>
      </c>
      <c r="F59" s="81"/>
      <c r="G59" s="69">
        <f>G26/G6%</f>
        <v>5.239150098500709</v>
      </c>
      <c r="H59" s="81"/>
      <c r="I59" s="69">
        <f>I26/I6%</f>
        <v>2.0442957213277078</v>
      </c>
      <c r="J59" s="81"/>
      <c r="K59" s="69">
        <f>K26/K6%</f>
        <v>4.756928017031949</v>
      </c>
      <c r="L59" s="81"/>
      <c r="M59" s="32">
        <f>M26/M6%</f>
        <v>6.340526939263552</v>
      </c>
    </row>
    <row r="60" spans="1:13" ht="12.75">
      <c r="A60" s="15" t="s">
        <v>83</v>
      </c>
      <c r="B60" s="69">
        <f>B27/B6%</f>
        <v>46.10647317099926</v>
      </c>
      <c r="C60" s="81"/>
      <c r="D60" s="69">
        <f>D27/D6%</f>
        <v>51.559203226545016</v>
      </c>
      <c r="E60" s="69">
        <f>E27/E6%</f>
        <v>37.85436263380197</v>
      </c>
      <c r="F60" s="81"/>
      <c r="G60" s="69">
        <f>G27/G6%</f>
        <v>47.07952249044413</v>
      </c>
      <c r="H60" s="81"/>
      <c r="I60" s="69">
        <f>I27/I6%</f>
        <v>23.343278603461705</v>
      </c>
      <c r="J60" s="81"/>
      <c r="K60" s="69">
        <f>K27/K6%</f>
        <v>43.49684247372329</v>
      </c>
      <c r="L60" s="81"/>
      <c r="M60" s="32">
        <f>M27/M6%</f>
        <v>45.45482287860758</v>
      </c>
    </row>
    <row r="61" spans="1:13" ht="12.75">
      <c r="A61" s="15" t="s">
        <v>84</v>
      </c>
      <c r="B61" s="69">
        <f>B28/B6%</f>
        <v>13.107355267145051</v>
      </c>
      <c r="C61" s="81"/>
      <c r="D61" s="69">
        <f>D28/D6%</f>
        <v>15.59320640847262</v>
      </c>
      <c r="E61" s="69">
        <f>E28/E6%</f>
        <v>1.56341226078497</v>
      </c>
      <c r="F61" s="81"/>
      <c r="G61" s="69">
        <f>G28/G6%</f>
        <v>13.438050919167322</v>
      </c>
      <c r="H61" s="81"/>
      <c r="I61" s="69">
        <f>I28/I6%</f>
        <v>14.107546580397853</v>
      </c>
      <c r="J61" s="81"/>
      <c r="K61" s="69">
        <f>K28/K6%</f>
        <v>13.539102658363825</v>
      </c>
      <c r="L61" s="81"/>
      <c r="M61" s="32">
        <f>M28/M6%</f>
        <v>10.1122457755251</v>
      </c>
    </row>
    <row r="62" spans="1:13" ht="12.75">
      <c r="A62" s="15" t="s">
        <v>85</v>
      </c>
      <c r="B62" s="69">
        <f>B29/B6%</f>
        <v>28.256689678695814</v>
      </c>
      <c r="C62" s="81"/>
      <c r="D62" s="69">
        <f>D29/D6%</f>
        <v>21.35261276176052</v>
      </c>
      <c r="E62" s="69">
        <f>E29/E6%</f>
        <v>42.39377229971231</v>
      </c>
      <c r="F62" s="81"/>
      <c r="G62" s="69">
        <f>G29/G6%</f>
        <v>27.078162399558046</v>
      </c>
      <c r="H62" s="81"/>
      <c r="I62" s="69">
        <f>I29/I6%</f>
        <v>43.38105651066628</v>
      </c>
      <c r="J62" s="81"/>
      <c r="K62" s="69">
        <f>K29/K6%</f>
        <v>29.538874095338006</v>
      </c>
      <c r="L62" s="81"/>
      <c r="M62" s="32">
        <f>M29/M6%</f>
        <v>30.044609789185472</v>
      </c>
    </row>
    <row r="63" spans="1:13" ht="12.75">
      <c r="A63" s="15" t="s">
        <v>86</v>
      </c>
      <c r="B63" s="69">
        <f>B30/B6%</f>
        <v>7.398847430336733</v>
      </c>
      <c r="C63" s="81"/>
      <c r="D63" s="69">
        <f>D30/D6%</f>
        <v>6.2833089698656215</v>
      </c>
      <c r="E63" s="69">
        <f>E30/E6%</f>
        <v>6.698021407720296</v>
      </c>
      <c r="F63" s="81"/>
      <c r="G63" s="69">
        <f>G30/G6%</f>
        <v>7.165114092329943</v>
      </c>
      <c r="H63" s="81"/>
      <c r="I63" s="69">
        <f>I30/I6%</f>
        <v>17.123822584146527</v>
      </c>
      <c r="J63" s="81"/>
      <c r="K63" s="69">
        <f>K30/K6%</f>
        <v>8.668252755543064</v>
      </c>
      <c r="L63" s="81"/>
      <c r="M63" s="32">
        <f>M30/M6%</f>
        <v>8.04779461741835</v>
      </c>
    </row>
    <row r="64" spans="1:13" ht="9.75" customHeight="1">
      <c r="A64" s="37"/>
      <c r="B64" s="41"/>
      <c r="C64" s="78"/>
      <c r="D64" s="40"/>
      <c r="E64" s="22"/>
      <c r="F64" s="79"/>
      <c r="G64" s="22"/>
      <c r="H64" s="79"/>
      <c r="I64" s="22"/>
      <c r="J64" s="79"/>
      <c r="K64" s="22"/>
      <c r="L64" s="79"/>
      <c r="M64" s="25"/>
    </row>
    <row r="65" spans="1:13" ht="18" customHeight="1" thickBot="1">
      <c r="A65" s="408" t="s">
        <v>236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</row>
    <row r="66" ht="6" customHeight="1" thickBot="1" thickTop="1"/>
    <row r="67" spans="1:13" ht="19.5" customHeight="1" thickTop="1">
      <c r="A67" s="249" t="s">
        <v>222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1"/>
    </row>
    <row r="68" spans="1:13" ht="12.75">
      <c r="A68" s="252" t="s">
        <v>101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24" customHeight="1">
      <c r="A69" s="421" t="s">
        <v>232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4"/>
    </row>
    <row r="70" spans="1:13" ht="92.25">
      <c r="A70" s="255"/>
      <c r="B70" s="263" t="s">
        <v>221</v>
      </c>
      <c r="C70" s="264"/>
      <c r="D70" s="263" t="s">
        <v>91</v>
      </c>
      <c r="E70" s="263" t="s">
        <v>92</v>
      </c>
      <c r="F70" s="264"/>
      <c r="G70" s="265" t="s">
        <v>93</v>
      </c>
      <c r="H70" s="264"/>
      <c r="I70" s="263" t="s">
        <v>94</v>
      </c>
      <c r="J70" s="264"/>
      <c r="K70" s="265" t="s">
        <v>95</v>
      </c>
      <c r="L70" s="264"/>
      <c r="M70" s="266" t="s">
        <v>96</v>
      </c>
    </row>
    <row r="71" spans="1:13" ht="12.75">
      <c r="A71" s="258"/>
      <c r="B71" s="259"/>
      <c r="C71" s="267"/>
      <c r="D71" s="259"/>
      <c r="E71" s="259"/>
      <c r="F71" s="267"/>
      <c r="G71" s="259"/>
      <c r="H71" s="267"/>
      <c r="I71" s="259"/>
      <c r="J71" s="267"/>
      <c r="K71" s="259"/>
      <c r="L71" s="267"/>
      <c r="M71" s="260"/>
    </row>
    <row r="72" spans="1:13" ht="12.75">
      <c r="A72" s="261" t="s">
        <v>69</v>
      </c>
      <c r="B72" s="268">
        <v>-6.188549999999992</v>
      </c>
      <c r="C72" s="269"/>
      <c r="D72" s="268">
        <v>-7.628350000000005</v>
      </c>
      <c r="E72" s="268">
        <v>-2.37832500000021</v>
      </c>
      <c r="F72" s="269"/>
      <c r="G72" s="268">
        <v>-16.195225000000207</v>
      </c>
      <c r="H72" s="269"/>
      <c r="I72" s="268">
        <v>-3.7135500000000015</v>
      </c>
      <c r="J72" s="269"/>
      <c r="K72" s="268">
        <v>-19.90877500000022</v>
      </c>
      <c r="L72" s="269"/>
      <c r="M72" s="272">
        <v>-2.765150000000009</v>
      </c>
    </row>
    <row r="73" spans="1:13" ht="12.75">
      <c r="A73" s="262" t="s">
        <v>7</v>
      </c>
      <c r="B73" s="268"/>
      <c r="C73" s="269"/>
      <c r="D73" s="268"/>
      <c r="E73" s="268"/>
      <c r="F73" s="269"/>
      <c r="G73" s="268"/>
      <c r="H73" s="269"/>
      <c r="I73" s="268"/>
      <c r="J73" s="269"/>
      <c r="K73" s="268"/>
      <c r="L73" s="269"/>
      <c r="M73" s="272"/>
    </row>
    <row r="74" spans="1:13" ht="12.75">
      <c r="A74" s="258" t="s">
        <v>178</v>
      </c>
      <c r="B74" s="327">
        <v>0.3700499999999991</v>
      </c>
      <c r="C74" s="328"/>
      <c r="D74" s="428">
        <v>-1.9899249999999995</v>
      </c>
      <c r="E74" s="428">
        <v>-1.1424499999999966</v>
      </c>
      <c r="F74" s="328"/>
      <c r="G74" s="327">
        <v>-2.762324999999997</v>
      </c>
      <c r="H74" s="328"/>
      <c r="I74" s="327">
        <v>-2.436724999999999</v>
      </c>
      <c r="J74" s="328"/>
      <c r="K74" s="327">
        <v>6.264250000000011</v>
      </c>
      <c r="L74" s="328"/>
      <c r="M74" s="330">
        <v>-3.3528250000000024</v>
      </c>
    </row>
    <row r="75" spans="1:13" ht="12.75">
      <c r="A75" s="258" t="s">
        <v>179</v>
      </c>
      <c r="B75" s="327">
        <v>-6.558599999999956</v>
      </c>
      <c r="C75" s="328"/>
      <c r="D75" s="428">
        <v>-5.638425000000005</v>
      </c>
      <c r="E75" s="428">
        <v>-1.2358750000002132</v>
      </c>
      <c r="F75" s="328"/>
      <c r="G75" s="327">
        <v>-13.432900000000188</v>
      </c>
      <c r="H75" s="328"/>
      <c r="I75" s="327">
        <v>-1.2768250000000023</v>
      </c>
      <c r="J75" s="328"/>
      <c r="K75" s="327">
        <v>-26.17302500000018</v>
      </c>
      <c r="L75" s="328"/>
      <c r="M75" s="330">
        <v>0.5876749999999937</v>
      </c>
    </row>
    <row r="76" spans="1:13" ht="12.75">
      <c r="A76" s="258"/>
      <c r="B76" s="327"/>
      <c r="C76" s="274"/>
      <c r="D76" s="273"/>
      <c r="E76" s="273"/>
      <c r="F76" s="274"/>
      <c r="G76" s="327"/>
      <c r="H76" s="274"/>
      <c r="I76" s="273"/>
      <c r="J76" s="274"/>
      <c r="K76" s="273"/>
      <c r="L76" s="274"/>
      <c r="M76" s="276"/>
    </row>
    <row r="77" spans="1:13" ht="12.75">
      <c r="A77" s="258" t="s">
        <v>72</v>
      </c>
      <c r="B77" s="327">
        <v>0.5216250000000073</v>
      </c>
      <c r="C77" s="274"/>
      <c r="D77" s="429">
        <v>-1.0088250000000016</v>
      </c>
      <c r="E77" s="429">
        <v>-0.7725499999999919</v>
      </c>
      <c r="F77" s="274"/>
      <c r="G77" s="327">
        <v>-1.2597499999999862</v>
      </c>
      <c r="H77" s="274"/>
      <c r="I77" s="273">
        <v>-0.12890000000000068</v>
      </c>
      <c r="J77" s="274"/>
      <c r="K77" s="273">
        <v>-1.3886499999999842</v>
      </c>
      <c r="L77" s="274"/>
      <c r="M77" s="276">
        <v>-0.3291500000000003</v>
      </c>
    </row>
    <row r="78" spans="1:13" ht="12.75">
      <c r="A78" s="258" t="s">
        <v>73</v>
      </c>
      <c r="B78" s="327">
        <v>-2.852149999999991</v>
      </c>
      <c r="C78" s="274"/>
      <c r="D78" s="429">
        <v>-0.8326999999999982</v>
      </c>
      <c r="E78" s="429">
        <v>-1.0486750000000216</v>
      </c>
      <c r="F78" s="274"/>
      <c r="G78" s="327">
        <v>-4.733525000000011</v>
      </c>
      <c r="H78" s="274"/>
      <c r="I78" s="273">
        <v>-0.9847499999999982</v>
      </c>
      <c r="J78" s="274"/>
      <c r="K78" s="273">
        <v>-5.7182750000000055</v>
      </c>
      <c r="L78" s="274"/>
      <c r="M78" s="276">
        <v>-2.1859249999999997</v>
      </c>
    </row>
    <row r="79" spans="1:13" ht="12.75">
      <c r="A79" s="258" t="s">
        <v>74</v>
      </c>
      <c r="B79" s="327">
        <v>-1.6781999999999968</v>
      </c>
      <c r="C79" s="274"/>
      <c r="D79" s="429">
        <v>-3.8832250000000004</v>
      </c>
      <c r="E79" s="429">
        <v>-0.7348249999999572</v>
      </c>
      <c r="F79" s="274"/>
      <c r="G79" s="327">
        <v>-6.296249999999954</v>
      </c>
      <c r="H79" s="274"/>
      <c r="I79" s="273">
        <v>-1.4871499999999997</v>
      </c>
      <c r="J79" s="274"/>
      <c r="K79" s="273">
        <v>-7.783399999999958</v>
      </c>
      <c r="L79" s="274"/>
      <c r="M79" s="276">
        <v>-0.8831000000000016</v>
      </c>
    </row>
    <row r="80" spans="1:13" ht="12.75">
      <c r="A80" s="258" t="s">
        <v>75</v>
      </c>
      <c r="B80" s="327">
        <v>-2.1798249999999832</v>
      </c>
      <c r="C80" s="274"/>
      <c r="D80" s="429">
        <v>-1.9036000000000026</v>
      </c>
      <c r="E80" s="429">
        <v>0.17772500000000768</v>
      </c>
      <c r="F80" s="274"/>
      <c r="G80" s="327">
        <v>-3.9056999999999746</v>
      </c>
      <c r="H80" s="274"/>
      <c r="I80" s="273">
        <v>-1.1127499999999997</v>
      </c>
      <c r="J80" s="274"/>
      <c r="K80" s="273">
        <v>-5.018449999999973</v>
      </c>
      <c r="L80" s="274"/>
      <c r="M80" s="276">
        <v>0.6330250000000008</v>
      </c>
    </row>
    <row r="81" spans="1:13" ht="12.75">
      <c r="A81" s="258"/>
      <c r="B81" s="327"/>
      <c r="C81" s="274"/>
      <c r="D81" s="273"/>
      <c r="E81" s="273"/>
      <c r="F81" s="274"/>
      <c r="G81" s="327"/>
      <c r="H81" s="274"/>
      <c r="I81" s="273"/>
      <c r="J81" s="274"/>
      <c r="K81" s="273"/>
      <c r="L81" s="274"/>
      <c r="M81" s="276"/>
    </row>
    <row r="82" spans="1:13" ht="12.75">
      <c r="A82" s="258" t="s">
        <v>90</v>
      </c>
      <c r="B82" s="327">
        <v>-1.4887749999999826</v>
      </c>
      <c r="C82" s="274"/>
      <c r="D82" s="429">
        <v>-4.471450000000001</v>
      </c>
      <c r="E82" s="429">
        <v>-0.8520250000000438</v>
      </c>
      <c r="F82" s="274"/>
      <c r="G82" s="327">
        <v>-6.812250000000027</v>
      </c>
      <c r="H82" s="274"/>
      <c r="I82" s="273">
        <v>0.07649999999999935</v>
      </c>
      <c r="J82" s="274"/>
      <c r="K82" s="273">
        <v>-6.735750000000031</v>
      </c>
      <c r="L82" s="274"/>
      <c r="M82" s="276">
        <v>-1.3056250000000063</v>
      </c>
    </row>
    <row r="83" spans="1:13" ht="12.75">
      <c r="A83" s="258" t="s">
        <v>76</v>
      </c>
      <c r="B83" s="327">
        <v>-1.1467750000000017</v>
      </c>
      <c r="C83" s="274"/>
      <c r="D83" s="429">
        <v>-1.0964999999999998</v>
      </c>
      <c r="E83" s="429">
        <v>-0.2825500000000054</v>
      </c>
      <c r="F83" s="274"/>
      <c r="G83" s="327">
        <v>-2.5258250000000064</v>
      </c>
      <c r="H83" s="274"/>
      <c r="I83" s="273">
        <v>-1.9053999999999993</v>
      </c>
      <c r="J83" s="274"/>
      <c r="K83" s="273">
        <v>-4.431225000000005</v>
      </c>
      <c r="L83" s="274"/>
      <c r="M83" s="276">
        <v>-0.42405000000000004</v>
      </c>
    </row>
    <row r="84" spans="1:13" ht="12.75">
      <c r="A84" s="258" t="s">
        <v>77</v>
      </c>
      <c r="B84" s="327">
        <v>-2.7444999999999595</v>
      </c>
      <c r="C84" s="274"/>
      <c r="D84" s="429">
        <v>-0.18977500000000003</v>
      </c>
      <c r="E84" s="429">
        <v>-1.0163000000000064</v>
      </c>
      <c r="F84" s="274"/>
      <c r="G84" s="327">
        <v>-3.950574999999966</v>
      </c>
      <c r="H84" s="274"/>
      <c r="I84" s="273">
        <v>-1.3056250000000018</v>
      </c>
      <c r="J84" s="274"/>
      <c r="K84" s="273">
        <v>-17.705699999999965</v>
      </c>
      <c r="L84" s="274"/>
      <c r="M84" s="276">
        <v>-0.12697500000000006</v>
      </c>
    </row>
    <row r="85" spans="1:13" ht="12.75">
      <c r="A85" s="258" t="s">
        <v>97</v>
      </c>
      <c r="B85" s="327">
        <v>-0.8085</v>
      </c>
      <c r="C85" s="274"/>
      <c r="D85" s="429">
        <v>-1.8706249999999986</v>
      </c>
      <c r="E85" s="429">
        <v>-0.22745000000000104</v>
      </c>
      <c r="F85" s="274"/>
      <c r="G85" s="327">
        <v>-2.9065749999999997</v>
      </c>
      <c r="H85" s="274"/>
      <c r="I85" s="273">
        <v>-0.5790250000000001</v>
      </c>
      <c r="J85" s="274"/>
      <c r="K85" s="273">
        <v>8.963899999999999</v>
      </c>
      <c r="L85" s="274"/>
      <c r="M85" s="276">
        <v>-0.9084999999999992</v>
      </c>
    </row>
    <row r="86" spans="1:13" ht="12.75">
      <c r="A86" s="258"/>
      <c r="B86" s="327"/>
      <c r="C86" s="274"/>
      <c r="D86" s="429"/>
      <c r="E86" s="429"/>
      <c r="F86" s="274"/>
      <c r="G86" s="327"/>
      <c r="H86" s="274"/>
      <c r="I86" s="273"/>
      <c r="J86" s="274"/>
      <c r="K86" s="273"/>
      <c r="L86" s="274"/>
      <c r="M86" s="276"/>
    </row>
    <row r="87" spans="1:13" ht="12.75">
      <c r="A87" s="258" t="s">
        <v>78</v>
      </c>
      <c r="B87" s="327">
        <v>0.18467499999997727</v>
      </c>
      <c r="C87" s="274"/>
      <c r="D87" s="429">
        <v>-3.2241000000000053</v>
      </c>
      <c r="E87" s="429">
        <v>-1.2817749999999766</v>
      </c>
      <c r="F87" s="274"/>
      <c r="G87" s="327">
        <v>-4.321200000000005</v>
      </c>
      <c r="H87" s="274"/>
      <c r="I87" s="273">
        <v>-1.5976999999999926</v>
      </c>
      <c r="J87" s="274"/>
      <c r="K87" s="273">
        <v>-5.918899999999994</v>
      </c>
      <c r="L87" s="274"/>
      <c r="M87" s="276">
        <v>-3.7040500000000076</v>
      </c>
    </row>
    <row r="88" spans="1:13" ht="12.75">
      <c r="A88" s="258" t="s">
        <v>79</v>
      </c>
      <c r="B88" s="327">
        <v>-5.556449999999995</v>
      </c>
      <c r="C88" s="274"/>
      <c r="D88" s="429">
        <v>-4.746450000000001</v>
      </c>
      <c r="E88" s="429">
        <v>-0.4850499999999709</v>
      </c>
      <c r="F88" s="274"/>
      <c r="G88" s="327">
        <v>-10.787949999999967</v>
      </c>
      <c r="H88" s="274"/>
      <c r="I88" s="273">
        <v>-1.7976000000000036</v>
      </c>
      <c r="J88" s="274"/>
      <c r="K88" s="273">
        <v>-12.58554999999997</v>
      </c>
      <c r="L88" s="274"/>
      <c r="M88" s="276">
        <v>1.0206000000000035</v>
      </c>
    </row>
    <row r="89" spans="1:13" ht="12.75">
      <c r="A89" s="258" t="s">
        <v>80</v>
      </c>
      <c r="B89" s="327">
        <v>-0.4331499999999986</v>
      </c>
      <c r="C89" s="274"/>
      <c r="D89" s="429">
        <v>0.3300749999999999</v>
      </c>
      <c r="E89" s="429">
        <v>-0.6114999999999977</v>
      </c>
      <c r="F89" s="274"/>
      <c r="G89" s="327">
        <v>-0.7145749999999964</v>
      </c>
      <c r="H89" s="274"/>
      <c r="I89" s="273">
        <v>-0.35997500000000016</v>
      </c>
      <c r="J89" s="274"/>
      <c r="K89" s="273">
        <v>-1.0745499999999968</v>
      </c>
      <c r="L89" s="274"/>
      <c r="M89" s="276">
        <v>-0.22550000000000003</v>
      </c>
    </row>
    <row r="90" spans="1:13" ht="12.75">
      <c r="A90" s="258" t="s">
        <v>81</v>
      </c>
      <c r="B90" s="327">
        <v>-0.383625</v>
      </c>
      <c r="C90" s="274"/>
      <c r="D90" s="429">
        <v>0.012125</v>
      </c>
      <c r="E90" s="429">
        <v>3.122502256758253E-17</v>
      </c>
      <c r="F90" s="274"/>
      <c r="G90" s="327">
        <v>-0.37149999999999994</v>
      </c>
      <c r="H90" s="274"/>
      <c r="I90" s="273">
        <v>0.041725</v>
      </c>
      <c r="J90" s="274"/>
      <c r="K90" s="273">
        <v>-0.32977499999999993</v>
      </c>
      <c r="L90" s="274"/>
      <c r="M90" s="276">
        <v>0.1438</v>
      </c>
    </row>
    <row r="91" spans="1:13" ht="12.75">
      <c r="A91" s="258"/>
      <c r="B91" s="327"/>
      <c r="C91" s="274"/>
      <c r="D91" s="429"/>
      <c r="E91" s="429"/>
      <c r="F91" s="274"/>
      <c r="G91" s="327"/>
      <c r="H91" s="274"/>
      <c r="I91" s="273"/>
      <c r="J91" s="274"/>
      <c r="K91" s="273"/>
      <c r="L91" s="274"/>
      <c r="M91" s="276"/>
    </row>
    <row r="92" spans="1:13" ht="12.75">
      <c r="A92" s="258" t="s">
        <v>82</v>
      </c>
      <c r="B92" s="327">
        <v>-0.2514750000000001</v>
      </c>
      <c r="C92" s="274"/>
      <c r="D92" s="429">
        <v>0.02629999999999999</v>
      </c>
      <c r="E92" s="429">
        <v>0.1771250000000022</v>
      </c>
      <c r="F92" s="274"/>
      <c r="G92" s="327">
        <v>-0.04804999999999815</v>
      </c>
      <c r="H92" s="274"/>
      <c r="I92" s="273">
        <v>-0.87085</v>
      </c>
      <c r="J92" s="274"/>
      <c r="K92" s="273">
        <v>-0.918899999999998</v>
      </c>
      <c r="L92" s="274"/>
      <c r="M92" s="276">
        <v>-2.1809499999999993</v>
      </c>
    </row>
    <row r="93" spans="1:13" ht="12.75">
      <c r="A93" s="258" t="s">
        <v>83</v>
      </c>
      <c r="B93" s="327">
        <v>-3.1055999999999386</v>
      </c>
      <c r="C93" s="274"/>
      <c r="D93" s="429">
        <v>-3.1751000000000076</v>
      </c>
      <c r="E93" s="429">
        <v>-0.3527250000000208</v>
      </c>
      <c r="F93" s="274"/>
      <c r="G93" s="327">
        <v>-6.633424999999967</v>
      </c>
      <c r="H93" s="274"/>
      <c r="I93" s="273">
        <v>-1.848349999999999</v>
      </c>
      <c r="J93" s="274"/>
      <c r="K93" s="273">
        <v>-8.481774999999963</v>
      </c>
      <c r="L93" s="274"/>
      <c r="M93" s="276">
        <v>-1.558399999999999</v>
      </c>
    </row>
    <row r="94" spans="1:13" ht="12.75">
      <c r="A94" s="258" t="s">
        <v>84</v>
      </c>
      <c r="B94" s="327">
        <v>-0.9936749999999996</v>
      </c>
      <c r="C94" s="274"/>
      <c r="D94" s="429">
        <v>-0.2241000000000004</v>
      </c>
      <c r="E94" s="429">
        <v>-0.618600000000002</v>
      </c>
      <c r="F94" s="274"/>
      <c r="G94" s="327">
        <v>-1.836375000000002</v>
      </c>
      <c r="H94" s="274"/>
      <c r="I94" s="273">
        <v>0.10462499999999952</v>
      </c>
      <c r="J94" s="274"/>
      <c r="K94" s="273">
        <v>-1.7317500000000017</v>
      </c>
      <c r="L94" s="274"/>
      <c r="M94" s="276">
        <v>1.2810000000000001</v>
      </c>
    </row>
    <row r="95" spans="1:13" ht="12.75">
      <c r="A95" s="258" t="s">
        <v>85</v>
      </c>
      <c r="B95" s="327">
        <v>-1.283574999999999</v>
      </c>
      <c r="C95" s="274"/>
      <c r="D95" s="429">
        <v>-4.322224999999998</v>
      </c>
      <c r="E95" s="429">
        <v>-0.9234749999999945</v>
      </c>
      <c r="F95" s="274"/>
      <c r="G95" s="327">
        <v>-6.529274999999991</v>
      </c>
      <c r="H95" s="274"/>
      <c r="I95" s="273">
        <v>-0.59985</v>
      </c>
      <c r="J95" s="274"/>
      <c r="K95" s="273">
        <v>-7.129124999999988</v>
      </c>
      <c r="L95" s="274"/>
      <c r="M95" s="276">
        <v>-0.427724999999997</v>
      </c>
    </row>
    <row r="96" spans="1:13" ht="12.75">
      <c r="A96" s="258" t="s">
        <v>86</v>
      </c>
      <c r="B96" s="327">
        <v>-0.5542250000000015</v>
      </c>
      <c r="C96" s="274"/>
      <c r="D96" s="429">
        <v>0.06677500000000003</v>
      </c>
      <c r="E96" s="429">
        <v>-0.6606499999999997</v>
      </c>
      <c r="F96" s="274"/>
      <c r="G96" s="327">
        <v>-1.1481000000000012</v>
      </c>
      <c r="H96" s="274"/>
      <c r="I96" s="273">
        <v>-0.49912500000000026</v>
      </c>
      <c r="J96" s="274"/>
      <c r="K96" s="273">
        <v>-1.6472250000000006</v>
      </c>
      <c r="L96" s="274"/>
      <c r="M96" s="276">
        <v>0.12092500000000017</v>
      </c>
    </row>
    <row r="97" spans="1:13" ht="12.75">
      <c r="A97" s="240"/>
      <c r="B97" s="233"/>
      <c r="C97" s="278"/>
      <c r="D97" s="234"/>
      <c r="E97" s="259"/>
      <c r="F97" s="279"/>
      <c r="G97" s="259"/>
      <c r="H97" s="279"/>
      <c r="I97" s="259"/>
      <c r="J97" s="279"/>
      <c r="K97" s="259"/>
      <c r="L97" s="279"/>
      <c r="M97" s="260"/>
    </row>
    <row r="98" spans="1:13" ht="19.5" customHeight="1" thickBot="1">
      <c r="A98" s="408" t="s">
        <v>236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8"/>
    </row>
    <row r="99" ht="13.5" thickTop="1"/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rowBreaks count="2" manualBreakCount="2">
    <brk id="3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mfdurando</dc:creator>
  <cp:keywords/>
  <dc:description/>
  <cp:lastModifiedBy>04077DM</cp:lastModifiedBy>
  <cp:lastPrinted>2019-08-14T05:51:56Z</cp:lastPrinted>
  <dcterms:created xsi:type="dcterms:W3CDTF">2005-12-27T07:14:27Z</dcterms:created>
  <dcterms:modified xsi:type="dcterms:W3CDTF">2019-08-14T05:53:32Z</dcterms:modified>
  <cp:category/>
  <cp:version/>
  <cp:contentType/>
  <cp:contentStatus/>
</cp:coreProperties>
</file>