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ALCOLO" sheetId="1" r:id="rId1"/>
    <sheet name="L23-04 60M" sheetId="2" state="hidden" r:id="rId2"/>
    <sheet name="L23-04 72M" sheetId="3" state="hidden" r:id="rId3"/>
    <sheet name="L23-04 120M" sheetId="4" state="hidden" r:id="rId4"/>
    <sheet name="L23-04 180M" sheetId="5" state="hidden" r:id="rId5"/>
  </sheets>
  <definedNames>
    <definedName name="_Regression_Int" localSheetId="3">1</definedName>
    <definedName name="_Regression_Int" localSheetId="1">1</definedName>
    <definedName name="_xlnm.Print_Area" localSheetId="0">'CALCOLO'!$A$3:$C$20</definedName>
    <definedName name="Z_D895EB84_59C0_4004_AA6C_3DCCAE3D431F_.wvu.PrintArea" localSheetId="0">'CALCOLO'!$A$3:$B$11</definedName>
    <definedName name="Z_DBC6D00B_DCFF_4245_B32F_A8C1F7C5AE6A_.wvu.PrintArea" localSheetId="0">'CALCOLO'!$A$3:$B$11</definedName>
  </definedNames>
  <calcPr fullCalcOnLoad="1"/>
</workbook>
</file>

<file path=xl/sharedStrings.xml><?xml version="1.0" encoding="utf-8"?>
<sst xmlns="http://schemas.openxmlformats.org/spreadsheetml/2006/main" count="395" uniqueCount="91">
  <si>
    <t>CALCOLO ESL/DEMINIMIS PER IL FINANZIAMENTO</t>
  </si>
  <si>
    <t>Tipologia investimento</t>
  </si>
  <si>
    <t>B</t>
  </si>
  <si>
    <t>Finanziamento complessivo concesso:</t>
  </si>
  <si>
    <t>Costo progetto totale ammesso</t>
  </si>
  <si>
    <t>% Quota Regionale</t>
  </si>
  <si>
    <t>Tasso di riferimento UE</t>
  </si>
  <si>
    <t>Euribor/Eurirs</t>
  </si>
  <si>
    <t xml:space="preserve">Link per Euribor: </t>
  </si>
  <si>
    <t>https://www.euribor.it/tassi-storici-euribor/</t>
  </si>
  <si>
    <t>spread</t>
  </si>
  <si>
    <t xml:space="preserve">Link per Eurirs: </t>
  </si>
  <si>
    <t>https://www.euribor.it/tassi-storici-eurirs/</t>
  </si>
  <si>
    <t>ESL (valore assoluto)*</t>
  </si>
  <si>
    <t>ESL (percentuale)</t>
  </si>
  <si>
    <t>* corrisponde all'importo de minimis</t>
  </si>
  <si>
    <t>Guida all'utilizzo del foglio di calcolo</t>
  </si>
  <si>
    <t>Mesi ammortamento</t>
  </si>
  <si>
    <t>L.R. 23/04 - Cooperative INV. PRODUTTIVI</t>
  </si>
  <si>
    <t>A</t>
  </si>
  <si>
    <t>L.R. 23/04 - Cooperative INV. IMMOBILIARI</t>
  </si>
  <si>
    <t>C</t>
  </si>
  <si>
    <t>D</t>
  </si>
  <si>
    <t>Calcolare e inserire la % quota regionale effettiva se il finanziamento complessivo supera i € 500.000,00 nel caso di domande con ambito prioritario e i € 700.000,00 € per le domande con ambito non prioritario.
 Si ricorda che la quota regionale massima concedibile è pari a € 350.000,00</t>
  </si>
  <si>
    <t>Calcolo delle annualità al tasso di riferimento</t>
  </si>
  <si>
    <t>Tasso di Riferimento UE</t>
  </si>
  <si>
    <t>a</t>
  </si>
  <si>
    <t>b</t>
  </si>
  <si>
    <t>c</t>
  </si>
  <si>
    <t>d</t>
  </si>
  <si>
    <t>e</t>
  </si>
  <si>
    <t>f</t>
  </si>
  <si>
    <t>g</t>
  </si>
  <si>
    <t>h</t>
  </si>
  <si>
    <t>Rate</t>
  </si>
  <si>
    <t>Capitale</t>
  </si>
  <si>
    <t>Ammortamento</t>
  </si>
  <si>
    <t>Tasso</t>
  </si>
  <si>
    <t>Interessi</t>
  </si>
  <si>
    <t>Rata</t>
  </si>
  <si>
    <t>Coeff. di</t>
  </si>
  <si>
    <t>Trim.</t>
  </si>
  <si>
    <t>residuo</t>
  </si>
  <si>
    <t>d'interesse</t>
  </si>
  <si>
    <t>(b x d)</t>
  </si>
  <si>
    <t>(c + e)</t>
  </si>
  <si>
    <t>attualizzazione</t>
  </si>
  <si>
    <t>attualizzata</t>
  </si>
  <si>
    <t>(A)</t>
  </si>
  <si>
    <t>(B)</t>
  </si>
  <si>
    <t>(C)</t>
  </si>
  <si>
    <t>(f x g)</t>
  </si>
  <si>
    <t xml:space="preserve">           Valore attuale delle rate</t>
  </si>
  <si>
    <t>€</t>
  </si>
  <si>
    <t>Calcolo delle annualità al tasso agevolato</t>
  </si>
  <si>
    <t>Euribor</t>
  </si>
  <si>
    <t>(D)</t>
  </si>
  <si>
    <t>(E)</t>
  </si>
  <si>
    <t>Valore attuale delle rate al tasso di riferimento</t>
  </si>
  <si>
    <t>-</t>
  </si>
  <si>
    <t>Valore attuale delle rate al tasso agevolato</t>
  </si>
  <si>
    <t>=</t>
  </si>
  <si>
    <t>----------------</t>
  </si>
  <si>
    <t>Vantaggio attualizzato</t>
  </si>
  <si>
    <t>%</t>
  </si>
  <si>
    <t>---&gt; ESL</t>
  </si>
  <si>
    <t>"De minimis"</t>
  </si>
  <si>
    <t>Euro</t>
  </si>
  <si>
    <t>Legenda:</t>
  </si>
  <si>
    <t>L.R. 23/04</t>
  </si>
  <si>
    <t xml:space="preserve"> (A)</t>
  </si>
  <si>
    <t>Piano di ammortamento di 60 mesi, di cui 12 di pre-ammortamento.</t>
  </si>
  <si>
    <t>Rate trimestrali posticipate.</t>
  </si>
  <si>
    <t xml:space="preserve"> (B)</t>
  </si>
  <si>
    <t>Finanziamento corrispondente al limite di massima convenienza:</t>
  </si>
  <si>
    <t xml:space="preserve"> (C)</t>
  </si>
  <si>
    <t>Tasso d'interesse di riferimento: Tasso di Riferimento UE:</t>
  </si>
  <si>
    <t xml:space="preserve"> (D)</t>
  </si>
  <si>
    <t>Finanziamento corrispondente al massimo di intervento della legge:</t>
  </si>
  <si>
    <t>Quota Regionale</t>
  </si>
  <si>
    <t>tasso</t>
  </si>
  <si>
    <t>Quota Bancaria</t>
  </si>
  <si>
    <t>(Euribor 3 mesi + spread variabile 1-3 punti)</t>
  </si>
  <si>
    <t xml:space="preserve"> (E)</t>
  </si>
  <si>
    <t>Tasso d'interesse agevolato al</t>
  </si>
  <si>
    <t>&lt; 200.000</t>
  </si>
  <si>
    <t xml:space="preserve">L.R. 34/08 </t>
  </si>
  <si>
    <t>Piano di ammortamento di 72 mesi</t>
  </si>
  <si>
    <t>(Euribor 3 mesi + spread)</t>
  </si>
  <si>
    <t>L.R. 23/04 - Prioritaria - IMMOBILI</t>
  </si>
  <si>
    <t>Piano di ammortamento di 120 mesi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</si>
</sst>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&quot;€ &quot;* #,##0.00_-;&quot;-€ &quot;* #,##0.00_-;_-&quot;€ &quot;* \-??_-;_-@_-"/>
    <numFmt numFmtId="166" formatCode="0.0000"/>
    <numFmt numFmtId="167" formatCode="&quot;€ &quot;#,##0.00"/>
  </numFmts>
  <fonts count="56">
    <font>
      <sz val="10"/>
      <name val="Arial"/>
      <family val="0"/>
    </font>
    <font>
      <sz val="12"/>
      <name val="Courier New"/>
      <family val="3"/>
    </font>
    <font>
      <sz val="11"/>
      <name val="Times New Roman"/>
      <family val="1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u val="single"/>
      <sz val="10"/>
      <color indexed="18"/>
      <name val="Verdana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Verdana"/>
      <family val="2"/>
    </font>
    <font>
      <u val="single"/>
      <sz val="8"/>
      <color indexed="12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" fillId="0" borderId="0" applyNumberFormat="0" applyFill="0" applyBorder="0" applyProtection="0">
      <alignment/>
    </xf>
    <xf numFmtId="0" fontId="2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64" fontId="0" fillId="0" borderId="0" applyFill="0" applyBorder="0" applyProtection="0">
      <alignment/>
    </xf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Protection="0">
      <alignment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5" fontId="0" fillId="0" borderId="0" applyFill="0" applyBorder="0" applyProtection="0">
      <alignment/>
    </xf>
    <xf numFmtId="42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4" fontId="3" fillId="0" borderId="10" xfId="49" applyNumberFormat="1" applyFont="1" applyBorder="1" applyAlignment="1" applyProtection="1">
      <alignment horizontal="left"/>
      <protection/>
    </xf>
    <xf numFmtId="164" fontId="3" fillId="0" borderId="10" xfId="44" applyFont="1" applyFill="1" applyBorder="1" applyAlignment="1" applyProtection="1">
      <alignment/>
      <protection locked="0"/>
    </xf>
    <xf numFmtId="4" fontId="3" fillId="0" borderId="10" xfId="49" applyNumberFormat="1" applyFont="1" applyFill="1" applyBorder="1" applyAlignment="1" applyProtection="1">
      <alignment horizontal="left"/>
      <protection/>
    </xf>
    <xf numFmtId="4" fontId="3" fillId="0" borderId="10" xfId="0" applyNumberFormat="1" applyFont="1" applyBorder="1" applyAlignment="1" applyProtection="1">
      <alignment horizontal="left"/>
      <protection/>
    </xf>
    <xf numFmtId="9" fontId="3" fillId="0" borderId="10" xfId="0" applyNumberFormat="1" applyFont="1" applyBorder="1" applyAlignment="1" applyProtection="1">
      <alignment/>
      <protection locked="0"/>
    </xf>
    <xf numFmtId="10" fontId="5" fillId="0" borderId="10" xfId="0" applyNumberFormat="1" applyFont="1" applyBorder="1" applyAlignment="1" applyProtection="1">
      <alignment/>
      <protection locked="0"/>
    </xf>
    <xf numFmtId="165" fontId="3" fillId="0" borderId="0" xfId="63" applyFont="1" applyFill="1" applyBorder="1" applyAlignment="1" applyProtection="1">
      <alignment/>
      <protection/>
    </xf>
    <xf numFmtId="0" fontId="6" fillId="0" borderId="0" xfId="36" applyNumberFormat="1" applyFont="1" applyFill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left"/>
      <protection/>
    </xf>
    <xf numFmtId="10" fontId="7" fillId="0" borderId="10" xfId="52" applyNumberFormat="1" applyFont="1" applyFill="1" applyBorder="1" applyAlignment="1" applyProtection="1">
      <alignment/>
      <protection locked="0"/>
    </xf>
    <xf numFmtId="10" fontId="7" fillId="0" borderId="0" xfId="52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 horizontal="left"/>
      <protection locked="0"/>
    </xf>
    <xf numFmtId="164" fontId="8" fillId="34" borderId="10" xfId="44" applyFont="1" applyFill="1" applyBorder="1" applyAlignment="1" applyProtection="1">
      <alignment/>
      <protection/>
    </xf>
    <xf numFmtId="10" fontId="8" fillId="0" borderId="10" xfId="44" applyNumberFormat="1" applyFont="1" applyFill="1" applyBorder="1" applyAlignment="1" applyProtection="1">
      <alignment/>
      <protection/>
    </xf>
    <xf numFmtId="4" fontId="7" fillId="0" borderId="0" xfId="0" applyNumberFormat="1" applyFont="1" applyFill="1" applyAlignment="1" applyProtection="1">
      <alignment horizontal="left"/>
      <protection locked="0"/>
    </xf>
    <xf numFmtId="10" fontId="8" fillId="0" borderId="0" xfId="44" applyNumberFormat="1" applyFont="1" applyFill="1" applyBorder="1" applyAlignment="1" applyProtection="1">
      <alignment/>
      <protection/>
    </xf>
    <xf numFmtId="4" fontId="9" fillId="0" borderId="0" xfId="0" applyNumberFormat="1" applyFont="1" applyFill="1" applyAlignment="1" applyProtection="1">
      <alignment horizontal="left"/>
      <protection locked="0"/>
    </xf>
    <xf numFmtId="0" fontId="7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49" applyFont="1">
      <alignment/>
      <protection/>
    </xf>
    <xf numFmtId="4" fontId="2" fillId="0" borderId="0" xfId="49" applyNumberFormat="1" applyFont="1">
      <alignment/>
      <protection/>
    </xf>
    <xf numFmtId="166" fontId="2" fillId="0" borderId="0" xfId="49" applyNumberFormat="1" applyFont="1">
      <alignment/>
      <protection/>
    </xf>
    <xf numFmtId="3" fontId="2" fillId="0" borderId="0" xfId="49" applyNumberFormat="1" applyFont="1">
      <alignment/>
      <protection/>
    </xf>
    <xf numFmtId="0" fontId="2" fillId="0" borderId="0" xfId="49" applyFont="1" applyAlignment="1" applyProtection="1">
      <alignment horizontal="left"/>
      <protection/>
    </xf>
    <xf numFmtId="0" fontId="4" fillId="0" borderId="0" xfId="36" applyNumberFormat="1" applyFont="1" applyFill="1" applyBorder="1" applyAlignment="1" applyProtection="1">
      <alignment/>
      <protection/>
    </xf>
    <xf numFmtId="0" fontId="11" fillId="0" borderId="0" xfId="49" applyFont="1" applyFill="1" applyAlignment="1" applyProtection="1">
      <alignment horizontal="center"/>
      <protection/>
    </xf>
    <xf numFmtId="4" fontId="11" fillId="0" borderId="0" xfId="49" applyNumberFormat="1" applyFont="1" applyFill="1" applyAlignment="1" applyProtection="1">
      <alignment horizontal="center"/>
      <protection/>
    </xf>
    <xf numFmtId="166" fontId="11" fillId="0" borderId="0" xfId="49" applyNumberFormat="1" applyFont="1" applyFill="1" applyAlignment="1" applyProtection="1">
      <alignment horizontal="center"/>
      <protection/>
    </xf>
    <xf numFmtId="0" fontId="2" fillId="0" borderId="0" xfId="49" applyFont="1" applyAlignment="1" applyProtection="1">
      <alignment horizontal="center"/>
      <protection/>
    </xf>
    <xf numFmtId="4" fontId="2" fillId="0" borderId="0" xfId="49" applyNumberFormat="1" applyFont="1" applyAlignment="1" applyProtection="1">
      <alignment horizontal="center"/>
      <protection/>
    </xf>
    <xf numFmtId="4" fontId="2" fillId="0" borderId="0" xfId="49" applyNumberFormat="1" applyFont="1" applyAlignment="1" applyProtection="1">
      <alignment horizontal="right"/>
      <protection/>
    </xf>
    <xf numFmtId="166" fontId="2" fillId="0" borderId="0" xfId="49" applyNumberFormat="1" applyFont="1" applyAlignment="1" applyProtection="1">
      <alignment horizontal="right"/>
      <protection/>
    </xf>
    <xf numFmtId="4" fontId="2" fillId="0" borderId="0" xfId="49" applyNumberFormat="1" applyFont="1" applyAlignment="1">
      <alignment horizontal="center"/>
      <protection/>
    </xf>
    <xf numFmtId="0" fontId="2" fillId="0" borderId="0" xfId="49" applyFont="1" applyProtection="1">
      <alignment/>
      <protection/>
    </xf>
    <xf numFmtId="4" fontId="2" fillId="0" borderId="0" xfId="49" applyNumberFormat="1" applyFo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166" fontId="2" fillId="0" borderId="0" xfId="49" applyNumberFormat="1" applyFont="1" applyProtection="1">
      <alignment/>
      <protection/>
    </xf>
    <xf numFmtId="10" fontId="2" fillId="0" borderId="0" xfId="49" applyNumberFormat="1" applyFont="1">
      <alignment/>
      <protection/>
    </xf>
    <xf numFmtId="4" fontId="2" fillId="0" borderId="0" xfId="49" applyNumberFormat="1" applyFont="1" applyAlignment="1" applyProtection="1">
      <alignment horizontal="left"/>
      <protection/>
    </xf>
    <xf numFmtId="166" fontId="12" fillId="0" borderId="0" xfId="49" applyNumberFormat="1" applyFont="1" applyAlignment="1" applyProtection="1">
      <alignment horizontal="right"/>
      <protection/>
    </xf>
    <xf numFmtId="4" fontId="13" fillId="0" borderId="0" xfId="49" applyNumberFormat="1" applyFont="1" applyFill="1" applyProtection="1">
      <alignment/>
      <protection/>
    </xf>
    <xf numFmtId="10" fontId="2" fillId="0" borderId="0" xfId="49" applyNumberFormat="1" applyFont="1" applyProtection="1">
      <alignment/>
      <protection/>
    </xf>
    <xf numFmtId="10" fontId="11" fillId="0" borderId="0" xfId="49" applyNumberFormat="1" applyFont="1" applyFill="1" applyAlignment="1" applyProtection="1">
      <alignment horizontal="center"/>
      <protection/>
    </xf>
    <xf numFmtId="10" fontId="2" fillId="0" borderId="0" xfId="49" applyNumberFormat="1" applyFont="1" applyAlignment="1" applyProtection="1">
      <alignment horizontal="center"/>
      <protection/>
    </xf>
    <xf numFmtId="10" fontId="2" fillId="0" borderId="0" xfId="49" applyNumberFormat="1" applyFont="1" applyAlignment="1" applyProtection="1">
      <alignment horizontal="left"/>
      <protection/>
    </xf>
    <xf numFmtId="37" fontId="2" fillId="0" borderId="0" xfId="49" applyNumberFormat="1" applyFont="1" applyProtection="1">
      <alignment/>
      <protection/>
    </xf>
    <xf numFmtId="37" fontId="2" fillId="0" borderId="0" xfId="49" applyNumberFormat="1" applyFont="1" applyAlignment="1" applyProtection="1">
      <alignment horizontal="left"/>
      <protection/>
    </xf>
    <xf numFmtId="37" fontId="2" fillId="0" borderId="0" xfId="49" applyNumberFormat="1" applyFont="1" applyAlignment="1" applyProtection="1">
      <alignment horizontal="right"/>
      <protection/>
    </xf>
    <xf numFmtId="0" fontId="12" fillId="0" borderId="0" xfId="49" applyFont="1" applyAlignment="1">
      <alignment horizontal="right"/>
      <protection/>
    </xf>
    <xf numFmtId="3" fontId="12" fillId="0" borderId="0" xfId="49" applyNumberFormat="1" applyFont="1">
      <alignment/>
      <protection/>
    </xf>
    <xf numFmtId="4" fontId="12" fillId="0" borderId="0" xfId="49" applyNumberFormat="1" applyFont="1">
      <alignment/>
      <protection/>
    </xf>
    <xf numFmtId="10" fontId="12" fillId="0" borderId="0" xfId="49" applyNumberFormat="1" applyFont="1">
      <alignment/>
      <protection/>
    </xf>
    <xf numFmtId="4" fontId="12" fillId="0" borderId="0" xfId="49" applyNumberFormat="1" applyFont="1" applyAlignment="1" applyProtection="1">
      <alignment/>
      <protection/>
    </xf>
    <xf numFmtId="166" fontId="12" fillId="0" borderId="0" xfId="49" applyNumberFormat="1" applyFont="1">
      <alignment/>
      <protection/>
    </xf>
    <xf numFmtId="4" fontId="1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4" fontId="12" fillId="0" borderId="14" xfId="0" applyNumberFormat="1" applyFont="1" applyBorder="1" applyAlignment="1">
      <alignment/>
    </xf>
    <xf numFmtId="166" fontId="12" fillId="0" borderId="15" xfId="0" applyNumberFormat="1" applyFont="1" applyBorder="1" applyAlignment="1">
      <alignment/>
    </xf>
    <xf numFmtId="4" fontId="2" fillId="0" borderId="0" xfId="52" applyNumberFormat="1" applyFont="1" applyFill="1" applyBorder="1" applyAlignment="1" applyProtection="1">
      <alignment/>
      <protection/>
    </xf>
    <xf numFmtId="4" fontId="12" fillId="0" borderId="0" xfId="49" applyNumberFormat="1" applyFont="1" applyAlignment="1" applyProtection="1">
      <alignment horizontal="left"/>
      <protection/>
    </xf>
    <xf numFmtId="167" fontId="14" fillId="0" borderId="0" xfId="49" applyNumberFormat="1" applyFont="1">
      <alignment/>
      <protection/>
    </xf>
    <xf numFmtId="4" fontId="2" fillId="0" borderId="0" xfId="0" applyNumberFormat="1" applyFont="1" applyAlignment="1" applyProtection="1">
      <alignment horizontal="left"/>
      <protection/>
    </xf>
    <xf numFmtId="10" fontId="14" fillId="0" borderId="0" xfId="49" applyNumberFormat="1" applyFont="1">
      <alignment/>
      <protection/>
    </xf>
    <xf numFmtId="167" fontId="2" fillId="0" borderId="0" xfId="49" applyNumberFormat="1" applyFont="1">
      <alignment/>
      <protection/>
    </xf>
    <xf numFmtId="9" fontId="14" fillId="0" borderId="0" xfId="52" applyFont="1" applyFill="1" applyBorder="1" applyAlignment="1" applyProtection="1">
      <alignment horizontal="center"/>
      <protection/>
    </xf>
    <xf numFmtId="0" fontId="2" fillId="0" borderId="0" xfId="49" applyFont="1" applyAlignment="1">
      <alignment horizontal="right"/>
      <protection/>
    </xf>
    <xf numFmtId="9" fontId="2" fillId="0" borderId="0" xfId="52" applyFont="1" applyFill="1" applyBorder="1" applyAlignment="1" applyProtection="1">
      <alignment horizontal="center"/>
      <protection/>
    </xf>
    <xf numFmtId="14" fontId="2" fillId="0" borderId="0" xfId="49" applyNumberFormat="1" applyFont="1">
      <alignment/>
      <protection/>
    </xf>
    <xf numFmtId="0" fontId="15" fillId="0" borderId="0" xfId="49" applyFont="1">
      <alignment/>
      <protection/>
    </xf>
    <xf numFmtId="0" fontId="15" fillId="0" borderId="0" xfId="49" applyFont="1" applyAlignment="1" applyProtection="1">
      <alignment horizontal="left"/>
      <protection/>
    </xf>
    <xf numFmtId="4" fontId="15" fillId="0" borderId="0" xfId="49" applyNumberFormat="1" applyFont="1">
      <alignment/>
      <protection/>
    </xf>
    <xf numFmtId="166" fontId="15" fillId="0" borderId="0" xfId="49" applyNumberFormat="1" applyFont="1">
      <alignment/>
      <protection/>
    </xf>
    <xf numFmtId="0" fontId="16" fillId="0" borderId="0" xfId="36" applyNumberFormat="1" applyFont="1" applyFill="1" applyBorder="1" applyAlignment="1" applyProtection="1">
      <alignment/>
      <protection/>
    </xf>
    <xf numFmtId="0" fontId="17" fillId="0" borderId="0" xfId="49" applyFont="1" applyFill="1" applyAlignment="1" applyProtection="1">
      <alignment horizontal="center"/>
      <protection/>
    </xf>
    <xf numFmtId="4" fontId="17" fillId="0" borderId="0" xfId="49" applyNumberFormat="1" applyFont="1" applyFill="1" applyAlignment="1" applyProtection="1">
      <alignment horizontal="center"/>
      <protection/>
    </xf>
    <xf numFmtId="166" fontId="17" fillId="0" borderId="0" xfId="49" applyNumberFormat="1" applyFont="1" applyFill="1" applyAlignment="1" applyProtection="1">
      <alignment horizontal="center"/>
      <protection/>
    </xf>
    <xf numFmtId="0" fontId="15" fillId="0" borderId="0" xfId="49" applyFont="1" applyAlignment="1" applyProtection="1">
      <alignment horizontal="center"/>
      <protection/>
    </xf>
    <xf numFmtId="4" fontId="15" fillId="0" borderId="0" xfId="49" applyNumberFormat="1" applyFont="1" applyAlignment="1" applyProtection="1">
      <alignment horizontal="center"/>
      <protection/>
    </xf>
    <xf numFmtId="4" fontId="15" fillId="0" borderId="0" xfId="49" applyNumberFormat="1" applyFont="1" applyAlignment="1" applyProtection="1">
      <alignment horizontal="right"/>
      <protection/>
    </xf>
    <xf numFmtId="166" fontId="15" fillId="0" borderId="0" xfId="49" applyNumberFormat="1" applyFont="1" applyAlignment="1" applyProtection="1">
      <alignment horizontal="right"/>
      <protection/>
    </xf>
    <xf numFmtId="4" fontId="15" fillId="0" borderId="0" xfId="49" applyNumberFormat="1" applyFont="1" applyAlignment="1">
      <alignment horizontal="center"/>
      <protection/>
    </xf>
    <xf numFmtId="0" fontId="15" fillId="0" borderId="0" xfId="49" applyFont="1" applyProtection="1">
      <alignment/>
      <protection/>
    </xf>
    <xf numFmtId="4" fontId="15" fillId="0" borderId="0" xfId="49" applyNumberFormat="1" applyFont="1" applyProtection="1">
      <alignment/>
      <protection/>
    </xf>
    <xf numFmtId="10" fontId="15" fillId="0" borderId="0" xfId="0" applyNumberFormat="1" applyFont="1" applyAlignment="1" applyProtection="1">
      <alignment/>
      <protection/>
    </xf>
    <xf numFmtId="166" fontId="15" fillId="0" borderId="0" xfId="49" applyNumberFormat="1" applyFont="1" applyProtection="1">
      <alignment/>
      <protection/>
    </xf>
    <xf numFmtId="10" fontId="17" fillId="0" borderId="0" xfId="49" applyNumberFormat="1" applyFont="1" applyFill="1" applyAlignment="1" applyProtection="1">
      <alignment horizontal="center"/>
      <protection/>
    </xf>
    <xf numFmtId="10" fontId="15" fillId="0" borderId="0" xfId="49" applyNumberFormat="1" applyFont="1" applyAlignment="1" applyProtection="1">
      <alignment horizontal="center"/>
      <protection/>
    </xf>
    <xf numFmtId="10" fontId="15" fillId="0" borderId="0" xfId="49" applyNumberFormat="1" applyFont="1" applyAlignment="1" applyProtection="1">
      <alignment horizontal="left"/>
      <protection/>
    </xf>
    <xf numFmtId="10" fontId="15" fillId="0" borderId="0" xfId="49" applyNumberFormat="1" applyFont="1" applyProtection="1">
      <alignment/>
      <protection/>
    </xf>
    <xf numFmtId="37" fontId="15" fillId="0" borderId="0" xfId="49" applyNumberFormat="1" applyFont="1" applyProtection="1">
      <alignment/>
      <protection/>
    </xf>
    <xf numFmtId="4" fontId="15" fillId="0" borderId="0" xfId="49" applyNumberFormat="1" applyFont="1" applyAlignment="1" applyProtection="1">
      <alignment horizontal="left"/>
      <protection/>
    </xf>
    <xf numFmtId="166" fontId="18" fillId="0" borderId="0" xfId="49" applyNumberFormat="1" applyFont="1" applyAlignment="1" applyProtection="1">
      <alignment horizontal="right"/>
      <protection/>
    </xf>
    <xf numFmtId="4" fontId="19" fillId="0" borderId="0" xfId="49" applyNumberFormat="1" applyFont="1" applyFill="1" applyProtection="1">
      <alignment/>
      <protection/>
    </xf>
    <xf numFmtId="37" fontId="15" fillId="0" borderId="0" xfId="49" applyNumberFormat="1" applyFont="1" applyAlignment="1" applyProtection="1">
      <alignment horizontal="left"/>
      <protection/>
    </xf>
    <xf numFmtId="37" fontId="15" fillId="0" borderId="0" xfId="49" applyNumberFormat="1" applyFont="1" applyAlignment="1" applyProtection="1">
      <alignment horizontal="right"/>
      <protection/>
    </xf>
    <xf numFmtId="0" fontId="18" fillId="0" borderId="0" xfId="49" applyFont="1" applyAlignment="1">
      <alignment horizontal="right"/>
      <protection/>
    </xf>
    <xf numFmtId="3" fontId="18" fillId="0" borderId="0" xfId="49" applyNumberFormat="1" applyFont="1">
      <alignment/>
      <protection/>
    </xf>
    <xf numFmtId="4" fontId="18" fillId="0" borderId="0" xfId="49" applyNumberFormat="1" applyFont="1">
      <alignment/>
      <protection/>
    </xf>
    <xf numFmtId="10" fontId="18" fillId="0" borderId="0" xfId="49" applyNumberFormat="1" applyFont="1">
      <alignment/>
      <protection/>
    </xf>
    <xf numFmtId="4" fontId="18" fillId="0" borderId="0" xfId="49" applyNumberFormat="1" applyFont="1" applyAlignment="1" applyProtection="1">
      <alignment/>
      <protection/>
    </xf>
    <xf numFmtId="166" fontId="18" fillId="0" borderId="0" xfId="49" applyNumberFormat="1" applyFont="1">
      <alignment/>
      <protection/>
    </xf>
    <xf numFmtId="4" fontId="18" fillId="0" borderId="13" xfId="0" applyNumberFormat="1" applyFont="1" applyBorder="1" applyAlignment="1">
      <alignment horizontal="right"/>
    </xf>
    <xf numFmtId="0" fontId="15" fillId="0" borderId="14" xfId="0" applyFont="1" applyBorder="1" applyAlignment="1">
      <alignment/>
    </xf>
    <xf numFmtId="4" fontId="18" fillId="0" borderId="14" xfId="0" applyNumberFormat="1" applyFont="1" applyBorder="1" applyAlignment="1">
      <alignment/>
    </xf>
    <xf numFmtId="166" fontId="18" fillId="0" borderId="15" xfId="0" applyNumberFormat="1" applyFont="1" applyBorder="1" applyAlignment="1">
      <alignment/>
    </xf>
    <xf numFmtId="4" fontId="15" fillId="0" borderId="0" xfId="52" applyNumberFormat="1" applyFont="1" applyFill="1" applyBorder="1" applyAlignment="1" applyProtection="1">
      <alignment/>
      <protection/>
    </xf>
    <xf numFmtId="4" fontId="18" fillId="0" borderId="0" xfId="49" applyNumberFormat="1" applyFont="1" applyAlignment="1" applyProtection="1">
      <alignment horizontal="left"/>
      <protection/>
    </xf>
    <xf numFmtId="167" fontId="20" fillId="0" borderId="0" xfId="49" applyNumberFormat="1" applyFont="1">
      <alignment/>
      <protection/>
    </xf>
    <xf numFmtId="4" fontId="15" fillId="0" borderId="0" xfId="0" applyNumberFormat="1" applyFont="1" applyAlignment="1" applyProtection="1">
      <alignment horizontal="left"/>
      <protection/>
    </xf>
    <xf numFmtId="10" fontId="20" fillId="0" borderId="0" xfId="49" applyNumberFormat="1" applyFont="1">
      <alignment/>
      <protection/>
    </xf>
    <xf numFmtId="167" fontId="15" fillId="0" borderId="0" xfId="49" applyNumberFormat="1" applyFont="1">
      <alignment/>
      <protection/>
    </xf>
    <xf numFmtId="0" fontId="15" fillId="0" borderId="0" xfId="49" applyFont="1" applyAlignment="1">
      <alignment horizontal="right"/>
      <protection/>
    </xf>
    <xf numFmtId="9" fontId="15" fillId="0" borderId="0" xfId="52" applyFont="1" applyFill="1" applyBorder="1" applyAlignment="1" applyProtection="1">
      <alignment horizontal="center"/>
      <protection/>
    </xf>
    <xf numFmtId="14" fontId="15" fillId="0" borderId="0" xfId="49" applyNumberFormat="1" applyFont="1">
      <alignment/>
      <protection/>
    </xf>
    <xf numFmtId="10" fontId="15" fillId="0" borderId="0" xfId="49" applyNumberFormat="1" applyFont="1">
      <alignment/>
      <protection/>
    </xf>
    <xf numFmtId="4" fontId="2" fillId="0" borderId="0" xfId="49" applyNumberFormat="1" applyFont="1" applyAlignment="1" applyProtection="1">
      <alignment/>
      <protection/>
    </xf>
    <xf numFmtId="0" fontId="4" fillId="0" borderId="0" xfId="36">
      <alignment/>
    </xf>
    <xf numFmtId="0" fontId="10" fillId="35" borderId="16" xfId="0" applyFont="1" applyFill="1" applyBorder="1" applyAlignment="1">
      <alignment horizontal="left" vertical="center"/>
    </xf>
    <xf numFmtId="0" fontId="7" fillId="0" borderId="17" xfId="0" applyFont="1" applyBorder="1" applyAlignment="1">
      <alignment wrapText="1"/>
    </xf>
    <xf numFmtId="0" fontId="11" fillId="0" borderId="0" xfId="49" applyFont="1" applyFill="1" applyBorder="1" applyAlignment="1" applyProtection="1">
      <alignment horizontal="right"/>
      <protection/>
    </xf>
    <xf numFmtId="0" fontId="19" fillId="0" borderId="0" xfId="49" applyFont="1" applyFill="1" applyBorder="1" applyAlignment="1" applyProtection="1">
      <alignment horizontal="right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99C00035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104775</xdr:rowOff>
    </xdr:from>
    <xdr:to>
      <xdr:col>2</xdr:col>
      <xdr:colOff>990600</xdr:colOff>
      <xdr:row>7</xdr:row>
      <xdr:rowOff>104775</xdr:rowOff>
    </xdr:to>
    <xdr:sp>
      <xdr:nvSpPr>
        <xdr:cNvPr id="1" name="Connettore 2 2"/>
        <xdr:cNvSpPr>
          <a:spLocks/>
        </xdr:cNvSpPr>
      </xdr:nvSpPr>
      <xdr:spPr>
        <a:xfrm>
          <a:off x="4772025" y="1409700"/>
          <a:ext cx="74295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uribor.it/tassi-storici-euribor/" TargetMode="External" /><Relationship Id="rId2" Type="http://schemas.openxmlformats.org/officeDocument/2006/relationships/hyperlink" Target="https://www.euribor.it/tassi-storici-eurirs/" TargetMode="External" /><Relationship Id="rId3" Type="http://schemas.openxmlformats.org/officeDocument/2006/relationships/hyperlink" Target="http://ec.europa.eu/competition/state_aid/legislation/reference_rates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uropa.eu.int/comm/competition/state_aid/others/reference_rates.html" TargetMode="External" /><Relationship Id="rId2" Type="http://schemas.openxmlformats.org/officeDocument/2006/relationships/hyperlink" Target="http://www.banque-france.fr/gb/actu/main.htm?menu2=menu_m31.htm&amp;page=ecofi/2c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uropa.eu.int/comm/competition/state_aid/others/reference_rates.html" TargetMode="External" /><Relationship Id="rId2" Type="http://schemas.openxmlformats.org/officeDocument/2006/relationships/hyperlink" Target="http://www.banque-france.fr/gb/actu/main.htm?menu2=menu_m31.htm&amp;page=ecofi/2c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uropa.eu.int/comm/competition/state_aid/others/reference_rates.html" TargetMode="External" /><Relationship Id="rId2" Type="http://schemas.openxmlformats.org/officeDocument/2006/relationships/hyperlink" Target="http://www.banque-france.fr/gb/actu/main.htm?menu2=menu_m31.htm&amp;page=ecofi/2c.ht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uropa.eu.int/comm/competition/state_aid/others/reference_rates.html" TargetMode="External" /><Relationship Id="rId2" Type="http://schemas.openxmlformats.org/officeDocument/2006/relationships/hyperlink" Target="http://www.banque-france.fr/gb/actu/main.htm?menu2=menu_m31.htm&amp;page=ecofi/2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6.00390625" style="1" customWidth="1"/>
    <col min="2" max="2" width="21.8515625" style="1" customWidth="1"/>
    <col min="3" max="3" width="19.8515625" style="1" customWidth="1"/>
    <col min="4" max="16384" width="9.140625" style="1" customWidth="1"/>
  </cols>
  <sheetData>
    <row r="1" ht="15">
      <c r="A1" s="2" t="s">
        <v>0</v>
      </c>
    </row>
    <row r="3" spans="1:3" ht="15">
      <c r="A3" s="3" t="s">
        <v>1</v>
      </c>
      <c r="B3" s="4" t="s">
        <v>2</v>
      </c>
      <c r="C3" s="5"/>
    </row>
    <row r="4" spans="1:3" ht="15">
      <c r="A4" s="6" t="s">
        <v>3</v>
      </c>
      <c r="B4" s="7">
        <v>155318.73</v>
      </c>
      <c r="C4" s="5"/>
    </row>
    <row r="5" spans="1:3" ht="15">
      <c r="A5" s="8" t="s">
        <v>4</v>
      </c>
      <c r="B5" s="7">
        <v>155318.73</v>
      </c>
      <c r="C5" s="5"/>
    </row>
    <row r="6" spans="1:3" ht="15">
      <c r="A6" s="9" t="s">
        <v>5</v>
      </c>
      <c r="B6" s="10">
        <v>0.7</v>
      </c>
      <c r="C6" s="5"/>
    </row>
    <row r="7" spans="1:3" ht="15">
      <c r="A7" s="129" t="s">
        <v>6</v>
      </c>
      <c r="B7" s="11">
        <v>-0.0018000000000000002</v>
      </c>
      <c r="C7" s="12"/>
    </row>
    <row r="8" spans="1:6" ht="15">
      <c r="A8" s="8" t="s">
        <v>7</v>
      </c>
      <c r="B8" s="11">
        <v>-0.00269</v>
      </c>
      <c r="C8" s="12"/>
      <c r="D8" s="5" t="s">
        <v>8</v>
      </c>
      <c r="F8" s="13" t="s">
        <v>9</v>
      </c>
    </row>
    <row r="9" spans="1:6" ht="15">
      <c r="A9" s="14" t="s">
        <v>10</v>
      </c>
      <c r="B9" s="15">
        <v>0.0475</v>
      </c>
      <c r="C9" s="16"/>
      <c r="D9" s="5" t="s">
        <v>11</v>
      </c>
      <c r="F9" s="13" t="s">
        <v>12</v>
      </c>
    </row>
    <row r="10" spans="1:3" ht="15">
      <c r="A10" s="17" t="s">
        <v>13</v>
      </c>
      <c r="B10" s="18">
        <f>IF(B3="A",+'L23-04 60M'!E66,IF(B3="B",+'L23-04 72M'!E73,IF(B3="C",+'L23-04 120M'!E108,IF(B3="D",'L23-04 180M'!E148))))</f>
        <v>17834.997437209036</v>
      </c>
      <c r="C10" s="5"/>
    </row>
    <row r="11" spans="1:3" ht="15">
      <c r="A11" s="17" t="s">
        <v>14</v>
      </c>
      <c r="B11" s="19">
        <f>IF(B3="A",+'L23-04 60M'!E64,IF(B3="B",+'L23-04 72M'!E71,IF(B3="C",+'L23-04 120M'!E106,IF(B3="D",'L23-04 180M'!E146))))</f>
        <v>0.11482837541363515</v>
      </c>
      <c r="C11" s="5"/>
    </row>
    <row r="12" spans="1:3" ht="15">
      <c r="A12" s="20"/>
      <c r="B12" s="21"/>
      <c r="C12" s="5"/>
    </row>
    <row r="13" spans="1:3" ht="15">
      <c r="A13" s="22" t="s">
        <v>15</v>
      </c>
      <c r="B13" s="21"/>
      <c r="C13" s="5"/>
    </row>
    <row r="14" spans="1:3" ht="15">
      <c r="A14" s="5"/>
      <c r="B14" s="5"/>
      <c r="C14" s="5"/>
    </row>
    <row r="15" spans="1:3" ht="23.25" customHeight="1">
      <c r="A15" s="130" t="s">
        <v>16</v>
      </c>
      <c r="B15" s="130"/>
      <c r="C15" s="130"/>
    </row>
    <row r="16" spans="1:3" ht="15">
      <c r="A16" s="23"/>
      <c r="B16" s="24" t="s">
        <v>1</v>
      </c>
      <c r="C16" s="25" t="s">
        <v>17</v>
      </c>
    </row>
    <row r="17" spans="1:3" ht="15">
      <c r="A17" s="26" t="s">
        <v>18</v>
      </c>
      <c r="B17" s="27" t="s">
        <v>19</v>
      </c>
      <c r="C17" s="28">
        <v>60</v>
      </c>
    </row>
    <row r="18" spans="1:3" ht="15">
      <c r="A18" s="26" t="s">
        <v>18</v>
      </c>
      <c r="B18" s="27" t="s">
        <v>2</v>
      </c>
      <c r="C18" s="28">
        <v>72</v>
      </c>
    </row>
    <row r="19" spans="1:3" ht="15">
      <c r="A19" s="26" t="s">
        <v>20</v>
      </c>
      <c r="B19" s="27" t="s">
        <v>21</v>
      </c>
      <c r="C19" s="28">
        <v>120</v>
      </c>
    </row>
    <row r="20" spans="1:3" ht="15">
      <c r="A20" s="26" t="s">
        <v>20</v>
      </c>
      <c r="B20" s="27" t="s">
        <v>22</v>
      </c>
      <c r="C20" s="28">
        <v>180</v>
      </c>
    </row>
    <row r="21" spans="1:3" ht="15">
      <c r="A21" s="26"/>
      <c r="B21" s="27"/>
      <c r="C21" s="28"/>
    </row>
    <row r="22" spans="1:3" ht="15">
      <c r="A22" s="29"/>
      <c r="B22" s="30"/>
      <c r="C22" s="31"/>
    </row>
    <row r="23" spans="1:3" ht="15" customHeight="1">
      <c r="A23" s="131" t="s">
        <v>23</v>
      </c>
      <c r="B23" s="131"/>
      <c r="C23" s="131"/>
    </row>
    <row r="24" spans="1:3" ht="15">
      <c r="A24" s="131"/>
      <c r="B24" s="131"/>
      <c r="C24" s="131"/>
    </row>
    <row r="25" spans="1:3" ht="15">
      <c r="A25" s="131"/>
      <c r="B25" s="131"/>
      <c r="C25" s="131"/>
    </row>
    <row r="26" spans="1:3" ht="15">
      <c r="A26" s="131"/>
      <c r="B26" s="131"/>
      <c r="C26" s="131"/>
    </row>
  </sheetData>
  <sheetProtection selectLockedCells="1" selectUnlockedCells="1"/>
  <mergeCells count="2">
    <mergeCell ref="A15:C15"/>
    <mergeCell ref="A23:C26"/>
  </mergeCells>
  <hyperlinks>
    <hyperlink ref="F8" r:id="rId1" display="https://www.euribor.it/tassi-storici-euribor/"/>
    <hyperlink ref="F9" r:id="rId2" display="https://www.euribor.it/tassi-storici-eurirs/"/>
    <hyperlink ref="A7" r:id="rId3" display="Tasso di riferimento UE"/>
  </hyperlinks>
  <printOptions/>
  <pageMargins left="0.75" right="0.75" top="1" bottom="1" header="0.5118055555555555" footer="0.5118055555555555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76"/>
  <sheetViews>
    <sheetView showGridLines="0" zoomScalePageLayoutView="0" workbookViewId="0" topLeftCell="A46">
      <selection activeCell="J65" sqref="J65"/>
    </sheetView>
  </sheetViews>
  <sheetFormatPr defaultColWidth="12.57421875" defaultRowHeight="12.75"/>
  <cols>
    <col min="1" max="1" width="7.00390625" style="32" customWidth="1"/>
    <col min="2" max="2" width="19.140625" style="33" customWidth="1"/>
    <col min="3" max="3" width="14.28125" style="33" customWidth="1"/>
    <col min="4" max="4" width="10.140625" style="32" customWidth="1"/>
    <col min="5" max="5" width="13.57421875" style="33" customWidth="1"/>
    <col min="6" max="6" width="13.140625" style="33" customWidth="1"/>
    <col min="7" max="7" width="13.00390625" style="34" customWidth="1"/>
    <col min="8" max="8" width="15.421875" style="33" customWidth="1"/>
    <col min="9" max="9" width="23.140625" style="35" customWidth="1"/>
    <col min="10" max="16384" width="12.57421875" style="32" customWidth="1"/>
  </cols>
  <sheetData>
    <row r="1" ht="15">
      <c r="A1" s="36" t="s">
        <v>24</v>
      </c>
    </row>
    <row r="2" ht="15">
      <c r="A2" s="37" t="s">
        <v>25</v>
      </c>
    </row>
    <row r="3" spans="1:8" ht="15">
      <c r="A3" s="38" t="s">
        <v>26</v>
      </c>
      <c r="B3" s="39" t="s">
        <v>27</v>
      </c>
      <c r="C3" s="39" t="s">
        <v>28</v>
      </c>
      <c r="D3" s="38" t="s">
        <v>29</v>
      </c>
      <c r="E3" s="39" t="s">
        <v>30</v>
      </c>
      <c r="F3" s="39" t="s">
        <v>31</v>
      </c>
      <c r="G3" s="40" t="s">
        <v>32</v>
      </c>
      <c r="H3" s="39" t="s">
        <v>33</v>
      </c>
    </row>
    <row r="4" spans="1:8" ht="15">
      <c r="A4" s="41" t="s">
        <v>34</v>
      </c>
      <c r="B4" s="42" t="s">
        <v>35</v>
      </c>
      <c r="C4" s="43" t="s">
        <v>36</v>
      </c>
      <c r="D4" s="41" t="s">
        <v>37</v>
      </c>
      <c r="E4" s="42" t="s">
        <v>38</v>
      </c>
      <c r="F4" s="42" t="s">
        <v>39</v>
      </c>
      <c r="G4" s="44" t="s">
        <v>40</v>
      </c>
      <c r="H4" s="42" t="s">
        <v>39</v>
      </c>
    </row>
    <row r="5" spans="1:8" ht="15">
      <c r="A5" s="41" t="s">
        <v>41</v>
      </c>
      <c r="B5" s="45" t="s">
        <v>42</v>
      </c>
      <c r="D5" s="36" t="s">
        <v>43</v>
      </c>
      <c r="E5" s="42" t="s">
        <v>44</v>
      </c>
      <c r="F5" s="42" t="s">
        <v>45</v>
      </c>
      <c r="G5" s="44" t="s">
        <v>46</v>
      </c>
      <c r="H5" s="42" t="s">
        <v>47</v>
      </c>
    </row>
    <row r="6" spans="1:8" ht="15">
      <c r="A6" s="41" t="s">
        <v>48</v>
      </c>
      <c r="B6" s="42" t="s">
        <v>49</v>
      </c>
      <c r="D6" s="41" t="s">
        <v>50</v>
      </c>
      <c r="H6" s="42" t="s">
        <v>51</v>
      </c>
    </row>
    <row r="7" spans="1:8" ht="15">
      <c r="A7" s="46">
        <v>1</v>
      </c>
      <c r="B7" s="47">
        <f>+F71</f>
        <v>155318.73</v>
      </c>
      <c r="C7" s="47">
        <v>0</v>
      </c>
      <c r="D7" s="48">
        <f>+F72</f>
        <v>0.0457</v>
      </c>
      <c r="E7" s="47">
        <f>(B7*D7)/4</f>
        <v>1774.51649025</v>
      </c>
      <c r="F7" s="47">
        <f aca="true" t="shared" si="0" ref="F7:F26">E7+C7</f>
        <v>1774.51649025</v>
      </c>
      <c r="G7" s="49">
        <f>POWER((1/((1+((D7-CALCOLO!$B$9+1%)/4)*1))),A7)</f>
        <v>0.9979541939024997</v>
      </c>
      <c r="H7" s="47">
        <f aca="true" t="shared" si="1" ref="H7:H26">F7*G7</f>
        <v>1770.8861735941318</v>
      </c>
    </row>
    <row r="8" spans="1:8" ht="15">
      <c r="A8" s="46">
        <v>2</v>
      </c>
      <c r="B8" s="47">
        <f>+B7</f>
        <v>155318.73</v>
      </c>
      <c r="C8" s="47">
        <v>0</v>
      </c>
      <c r="D8" s="48">
        <f aca="true" t="shared" si="2" ref="D8:D26">+D7</f>
        <v>0.0457</v>
      </c>
      <c r="E8" s="47">
        <f aca="true" t="shared" si="3" ref="E8:E26">(B7*D8)/4</f>
        <v>1774.51649025</v>
      </c>
      <c r="F8" s="47">
        <f t="shared" si="0"/>
        <v>1774.51649025</v>
      </c>
      <c r="G8" s="49">
        <f>POWER((1/((1+((D8-CALCOLO!$B$9+1%)/4)*1))),A8)</f>
        <v>0.9959125731275881</v>
      </c>
      <c r="H8" s="47">
        <f t="shared" si="1"/>
        <v>1767.2632838622142</v>
      </c>
    </row>
    <row r="9" spans="1:8" ht="15">
      <c r="A9" s="46">
        <v>3</v>
      </c>
      <c r="B9" s="47">
        <f>+B7</f>
        <v>155318.73</v>
      </c>
      <c r="C9" s="47">
        <v>0</v>
      </c>
      <c r="D9" s="48">
        <f t="shared" si="2"/>
        <v>0.0457</v>
      </c>
      <c r="E9" s="47">
        <f t="shared" si="3"/>
        <v>1774.51649025</v>
      </c>
      <c r="F9" s="47">
        <f t="shared" si="0"/>
        <v>1774.51649025</v>
      </c>
      <c r="G9" s="49">
        <f>POWER((1/((1+((D9-CALCOLO!$B$9+1%)/4)*1))),A9)</f>
        <v>0.9938751291129064</v>
      </c>
      <c r="H9" s="47">
        <f t="shared" si="1"/>
        <v>1763.6478058602004</v>
      </c>
    </row>
    <row r="10" spans="1:8" ht="15">
      <c r="A10" s="46">
        <v>4</v>
      </c>
      <c r="B10" s="47">
        <f>+B7</f>
        <v>155318.73</v>
      </c>
      <c r="C10" s="47">
        <v>0</v>
      </c>
      <c r="D10" s="48">
        <f t="shared" si="2"/>
        <v>0.0457</v>
      </c>
      <c r="E10" s="47">
        <f t="shared" si="3"/>
        <v>1774.51649025</v>
      </c>
      <c r="F10" s="47">
        <f t="shared" si="0"/>
        <v>1774.51649025</v>
      </c>
      <c r="G10" s="49">
        <f>POWER((1/((1+((D10-CALCOLO!$B$9+1%)/4)*1))),A10)</f>
        <v>0.9918418533136134</v>
      </c>
      <c r="H10" s="47">
        <f t="shared" si="1"/>
        <v>1760.0397244251287</v>
      </c>
    </row>
    <row r="11" spans="1:8" ht="15">
      <c r="A11" s="46">
        <v>5</v>
      </c>
      <c r="B11" s="47">
        <f aca="true" t="shared" si="4" ref="B11:B26">B10-C11</f>
        <v>145611.309375</v>
      </c>
      <c r="C11" s="47">
        <f>+B10/16</f>
        <v>9707.420625</v>
      </c>
      <c r="D11" s="48">
        <f t="shared" si="2"/>
        <v>0.0457</v>
      </c>
      <c r="E11" s="47">
        <f t="shared" si="3"/>
        <v>1774.51649025</v>
      </c>
      <c r="F11" s="47">
        <f t="shared" si="0"/>
        <v>11481.93711525</v>
      </c>
      <c r="G11" s="49">
        <f>POWER((1/((1+((D11-CALCOLO!$B$9+1%)/4)*1))),A11)</f>
        <v>0.9898127372023484</v>
      </c>
      <c r="H11" s="47">
        <f t="shared" si="1"/>
        <v>11364.96760443084</v>
      </c>
    </row>
    <row r="12" spans="1:8" ht="15">
      <c r="A12" s="46">
        <v>6</v>
      </c>
      <c r="B12" s="47">
        <f t="shared" si="4"/>
        <v>135903.88875</v>
      </c>
      <c r="C12" s="47">
        <f aca="true" t="shared" si="5" ref="C12:C25">+C11</f>
        <v>9707.420625</v>
      </c>
      <c r="D12" s="48">
        <f t="shared" si="2"/>
        <v>0.0457</v>
      </c>
      <c r="E12" s="47">
        <f t="shared" si="3"/>
        <v>1663.609209609375</v>
      </c>
      <c r="F12" s="47">
        <f t="shared" si="0"/>
        <v>11371.029834609375</v>
      </c>
      <c r="G12" s="49">
        <f>POWER((1/((1+((D12-CALCOLO!$B$9+1%)/4)*1))),A12)</f>
        <v>0.9877877722691965</v>
      </c>
      <c r="H12" s="47">
        <f t="shared" si="1"/>
        <v>11232.164228735364</v>
      </c>
    </row>
    <row r="13" spans="1:8" ht="15">
      <c r="A13" s="46">
        <v>7</v>
      </c>
      <c r="B13" s="47">
        <f t="shared" si="4"/>
        <v>126196.46812500001</v>
      </c>
      <c r="C13" s="47">
        <f t="shared" si="5"/>
        <v>9707.420625</v>
      </c>
      <c r="D13" s="48">
        <f t="shared" si="2"/>
        <v>0.0457</v>
      </c>
      <c r="E13" s="47">
        <f t="shared" si="3"/>
        <v>1552.70192896875</v>
      </c>
      <c r="F13" s="47">
        <f t="shared" si="0"/>
        <v>11260.122553968751</v>
      </c>
      <c r="G13" s="49">
        <f>POWER((1/((1+((D13-CALCOLO!$B$9+1%)/4)*1))),A13)</f>
        <v>0.9857669500216519</v>
      </c>
      <c r="H13" s="47">
        <f t="shared" si="1"/>
        <v>11099.85666689579</v>
      </c>
    </row>
    <row r="14" spans="1:8" ht="15">
      <c r="A14" s="46">
        <v>8</v>
      </c>
      <c r="B14" s="47">
        <f t="shared" si="4"/>
        <v>116489.04750000002</v>
      </c>
      <c r="C14" s="47">
        <f t="shared" si="5"/>
        <v>9707.420625</v>
      </c>
      <c r="D14" s="48">
        <f t="shared" si="2"/>
        <v>0.0457</v>
      </c>
      <c r="E14" s="47">
        <f t="shared" si="3"/>
        <v>1441.794648328125</v>
      </c>
      <c r="F14" s="47">
        <f t="shared" si="0"/>
        <v>11149.215273328125</v>
      </c>
      <c r="G14" s="49">
        <f>POWER((1/((1+((D14-CALCOLO!$B$9+1%)/4)*1))),A14)</f>
        <v>0.9837502619845834</v>
      </c>
      <c r="H14" s="47">
        <f t="shared" si="1"/>
        <v>10968.043446059062</v>
      </c>
    </row>
    <row r="15" spans="1:8" ht="15">
      <c r="A15" s="46">
        <v>9</v>
      </c>
      <c r="B15" s="47">
        <f t="shared" si="4"/>
        <v>106781.62687500002</v>
      </c>
      <c r="C15" s="47">
        <f t="shared" si="5"/>
        <v>9707.420625</v>
      </c>
      <c r="D15" s="48">
        <f t="shared" si="2"/>
        <v>0.0457</v>
      </c>
      <c r="E15" s="47">
        <f t="shared" si="3"/>
        <v>1330.8873676875</v>
      </c>
      <c r="F15" s="47">
        <f t="shared" si="0"/>
        <v>11038.3079926875</v>
      </c>
      <c r="G15" s="49">
        <f>POWER((1/((1+((D15-CALCOLO!$B$9+1%)/4)*1))),A15)</f>
        <v>0.9817376997001979</v>
      </c>
      <c r="H15" s="47">
        <f t="shared" si="1"/>
        <v>10836.723097323335</v>
      </c>
    </row>
    <row r="16" spans="1:8" ht="15">
      <c r="A16" s="46">
        <v>10</v>
      </c>
      <c r="B16" s="47">
        <f t="shared" si="4"/>
        <v>97074.20625000002</v>
      </c>
      <c r="C16" s="47">
        <f t="shared" si="5"/>
        <v>9707.420625</v>
      </c>
      <c r="D16" s="48">
        <f t="shared" si="2"/>
        <v>0.0457</v>
      </c>
      <c r="E16" s="47">
        <f t="shared" si="3"/>
        <v>1219.980087046875</v>
      </c>
      <c r="F16" s="47">
        <f t="shared" si="0"/>
        <v>10927.400712046876</v>
      </c>
      <c r="G16" s="49">
        <f>POWER((1/((1+((D16-CALCOLO!$B$9+1%)/4)*1))),A16)</f>
        <v>0.9797292547280053</v>
      </c>
      <c r="H16" s="47">
        <f t="shared" si="1"/>
        <v>10705.89415572796</v>
      </c>
    </row>
    <row r="17" spans="1:8" ht="15">
      <c r="A17" s="46">
        <v>11</v>
      </c>
      <c r="B17" s="47">
        <f t="shared" si="4"/>
        <v>87366.78562500002</v>
      </c>
      <c r="C17" s="47">
        <f t="shared" si="5"/>
        <v>9707.420625</v>
      </c>
      <c r="D17" s="48">
        <f t="shared" si="2"/>
        <v>0.0457</v>
      </c>
      <c r="E17" s="47">
        <f t="shared" si="3"/>
        <v>1109.07280640625</v>
      </c>
      <c r="F17" s="47">
        <f t="shared" si="0"/>
        <v>10816.49343140625</v>
      </c>
      <c r="G17" s="49">
        <f>POWER((1/((1+((D17-CALCOLO!$B$9+1%)/4)*1))),A17)</f>
        <v>0.9777249186447833</v>
      </c>
      <c r="H17" s="47">
        <f t="shared" si="1"/>
        <v>10575.555160243508</v>
      </c>
    </row>
    <row r="18" spans="1:8" ht="15">
      <c r="A18" s="46">
        <v>12</v>
      </c>
      <c r="B18" s="47">
        <f t="shared" si="4"/>
        <v>77659.36500000002</v>
      </c>
      <c r="C18" s="47">
        <f t="shared" si="5"/>
        <v>9707.420625</v>
      </c>
      <c r="D18" s="48">
        <f t="shared" si="2"/>
        <v>0.0457</v>
      </c>
      <c r="E18" s="47">
        <f t="shared" si="3"/>
        <v>998.1655257656251</v>
      </c>
      <c r="F18" s="47">
        <f t="shared" si="0"/>
        <v>10705.586150765626</v>
      </c>
      <c r="G18" s="49">
        <f>POWER((1/((1+((D18-CALCOLO!$B$9+1%)/4)*1))),A18)</f>
        <v>0.9757246830445419</v>
      </c>
      <c r="H18" s="47">
        <f t="shared" si="1"/>
        <v>10445.704653761828</v>
      </c>
    </row>
    <row r="19" spans="1:8" ht="15">
      <c r="A19" s="46">
        <v>13</v>
      </c>
      <c r="B19" s="47">
        <f t="shared" si="4"/>
        <v>67951.94437500002</v>
      </c>
      <c r="C19" s="47">
        <f t="shared" si="5"/>
        <v>9707.420625</v>
      </c>
      <c r="D19" s="48">
        <f t="shared" si="2"/>
        <v>0.0457</v>
      </c>
      <c r="E19" s="47">
        <f t="shared" si="3"/>
        <v>887.2582451250001</v>
      </c>
      <c r="F19" s="47">
        <f t="shared" si="0"/>
        <v>10594.678870125</v>
      </c>
      <c r="G19" s="49">
        <f>POWER((1/((1+((D19-CALCOLO!$B$9+1%)/4)*1))),A19)</f>
        <v>0.9737285395384878</v>
      </c>
      <c r="H19" s="47">
        <f t="shared" si="1"/>
        <v>10316.341183086093</v>
      </c>
    </row>
    <row r="20" spans="1:8" ht="15">
      <c r="A20" s="46">
        <v>14</v>
      </c>
      <c r="B20" s="47">
        <f t="shared" si="4"/>
        <v>58244.52375000002</v>
      </c>
      <c r="C20" s="47">
        <f t="shared" si="5"/>
        <v>9707.420625</v>
      </c>
      <c r="D20" s="48">
        <f t="shared" si="2"/>
        <v>0.0457</v>
      </c>
      <c r="E20" s="47">
        <f t="shared" si="3"/>
        <v>776.3509644843753</v>
      </c>
      <c r="F20" s="47">
        <f t="shared" si="0"/>
        <v>10483.771589484375</v>
      </c>
      <c r="G20" s="49">
        <f>POWER((1/((1+((D20-CALCOLO!$B$9+1%)/4)*1))),A20)</f>
        <v>0.97173647975499</v>
      </c>
      <c r="H20" s="47">
        <f t="shared" si="1"/>
        <v>10187.463298920922</v>
      </c>
    </row>
    <row r="21" spans="1:8" ht="15">
      <c r="A21" s="46">
        <v>15</v>
      </c>
      <c r="B21" s="47">
        <f t="shared" si="4"/>
        <v>48537.10312500002</v>
      </c>
      <c r="C21" s="47">
        <f t="shared" si="5"/>
        <v>9707.420625</v>
      </c>
      <c r="D21" s="48">
        <f t="shared" si="2"/>
        <v>0.0457</v>
      </c>
      <c r="E21" s="47">
        <f t="shared" si="3"/>
        <v>665.4436838437503</v>
      </c>
      <c r="F21" s="47">
        <f t="shared" si="0"/>
        <v>10372.864308843751</v>
      </c>
      <c r="G21" s="49">
        <f>POWER((1/((1+((D21-CALCOLO!$B$9+1%)/4)*1))),A21)</f>
        <v>0.9697484953395438</v>
      </c>
      <c r="H21" s="47">
        <f t="shared" si="1"/>
        <v>10059.069555862485</v>
      </c>
    </row>
    <row r="22" spans="1:8" ht="15">
      <c r="A22" s="32">
        <v>16</v>
      </c>
      <c r="B22" s="47">
        <f t="shared" si="4"/>
        <v>38829.682500000024</v>
      </c>
      <c r="C22" s="47">
        <f t="shared" si="5"/>
        <v>9707.420625</v>
      </c>
      <c r="D22" s="48">
        <f t="shared" si="2"/>
        <v>0.0457</v>
      </c>
      <c r="E22" s="47">
        <f t="shared" si="3"/>
        <v>554.5364032031252</v>
      </c>
      <c r="F22" s="47">
        <f t="shared" si="0"/>
        <v>10261.957028203125</v>
      </c>
      <c r="G22" s="49">
        <f>POWER((1/((1+((D22-CALCOLO!$B$9+1%)/4)*1))),A22)</f>
        <v>0.9677645779547365</v>
      </c>
      <c r="H22" s="47">
        <f t="shared" si="1"/>
        <v>9931.15851238864</v>
      </c>
    </row>
    <row r="23" spans="1:8" ht="15">
      <c r="A23" s="32">
        <v>17</v>
      </c>
      <c r="B23" s="47">
        <f t="shared" si="4"/>
        <v>29122.261875000026</v>
      </c>
      <c r="C23" s="47">
        <f t="shared" si="5"/>
        <v>9707.420625</v>
      </c>
      <c r="D23" s="48">
        <f t="shared" si="2"/>
        <v>0.0457</v>
      </c>
      <c r="E23" s="47">
        <f t="shared" si="3"/>
        <v>443.62912256250024</v>
      </c>
      <c r="F23" s="47">
        <f t="shared" si="0"/>
        <v>10151.049747562502</v>
      </c>
      <c r="G23" s="49">
        <f>POWER((1/((1+((D23-CALCOLO!$B$9+1%)/4)*1))),A23)</f>
        <v>0.9657847192802119</v>
      </c>
      <c r="H23" s="47">
        <f t="shared" si="1"/>
        <v>9803.728730849116</v>
      </c>
    </row>
    <row r="24" spans="1:8" ht="15">
      <c r="A24" s="32">
        <v>18</v>
      </c>
      <c r="B24" s="47">
        <f t="shared" si="4"/>
        <v>19414.841250000027</v>
      </c>
      <c r="C24" s="47">
        <f t="shared" si="5"/>
        <v>9707.420625</v>
      </c>
      <c r="D24" s="48">
        <f t="shared" si="2"/>
        <v>0.0457</v>
      </c>
      <c r="E24" s="47">
        <f t="shared" si="3"/>
        <v>332.7218419218753</v>
      </c>
      <c r="F24" s="47">
        <f t="shared" si="0"/>
        <v>10040.142466921876</v>
      </c>
      <c r="G24" s="49">
        <f>POWER((1/((1+((D24-CALCOLO!$B$9+1%)/4)*1))),A24)</f>
        <v>0.9638089110126359</v>
      </c>
      <c r="H24" s="47">
        <f t="shared" si="1"/>
        <v>9676.778777455693</v>
      </c>
    </row>
    <row r="25" spans="1:8" ht="15">
      <c r="A25" s="32">
        <v>19</v>
      </c>
      <c r="B25" s="47">
        <f t="shared" si="4"/>
        <v>9707.420625000026</v>
      </c>
      <c r="C25" s="47">
        <f t="shared" si="5"/>
        <v>9707.420625</v>
      </c>
      <c r="D25" s="48">
        <f t="shared" si="2"/>
        <v>0.0457</v>
      </c>
      <c r="E25" s="47">
        <f t="shared" si="3"/>
        <v>221.8145612812503</v>
      </c>
      <c r="F25" s="47">
        <f t="shared" si="0"/>
        <v>9929.23518628125</v>
      </c>
      <c r="G25" s="49">
        <f>POWER((1/((1+((D25-CALCOLO!$B$9+1%)/4)*1))),A25)</f>
        <v>0.9618371448656611</v>
      </c>
      <c r="H25" s="47">
        <f t="shared" si="1"/>
        <v>9550.307222272419</v>
      </c>
    </row>
    <row r="26" spans="1:8" ht="15">
      <c r="A26" s="32">
        <v>20</v>
      </c>
      <c r="B26" s="47">
        <f t="shared" si="4"/>
        <v>2.7284841053187847E-11</v>
      </c>
      <c r="C26" s="47">
        <f>B7-SUM(C11:C25)</f>
        <v>9707.420624999999</v>
      </c>
      <c r="D26" s="48">
        <f t="shared" si="2"/>
        <v>0.0457</v>
      </c>
      <c r="E26" s="47">
        <f t="shared" si="3"/>
        <v>110.90728064062529</v>
      </c>
      <c r="F26" s="47">
        <f t="shared" si="0"/>
        <v>9818.327905640625</v>
      </c>
      <c r="G26" s="49">
        <f>POWER((1/((1+((D26-CALCOLO!$B$9+1%)/4)*1))),A26)</f>
        <v>0.9598694125698927</v>
      </c>
      <c r="H26" s="47">
        <f t="shared" si="1"/>
        <v>9424.312639205851</v>
      </c>
    </row>
    <row r="27" spans="2:4" ht="15">
      <c r="B27" s="47"/>
      <c r="C27" s="47"/>
      <c r="D27" s="50"/>
    </row>
    <row r="28" spans="4:8" ht="15">
      <c r="D28" s="50"/>
      <c r="E28" s="51" t="s">
        <v>52</v>
      </c>
      <c r="F28" s="47"/>
      <c r="G28" s="52" t="s">
        <v>53</v>
      </c>
      <c r="H28" s="53">
        <f>SUM(H7:H27)</f>
        <v>173239.9059209606</v>
      </c>
    </row>
    <row r="29" ht="15">
      <c r="D29" s="50"/>
    </row>
    <row r="30" spans="1:7" ht="15">
      <c r="A30" s="36" t="s">
        <v>54</v>
      </c>
      <c r="B30" s="47"/>
      <c r="C30" s="47"/>
      <c r="D30" s="54"/>
      <c r="E30" s="47"/>
      <c r="F30" s="47"/>
      <c r="G30" s="49"/>
    </row>
    <row r="31" spans="1:4" ht="15">
      <c r="A31" s="37" t="s">
        <v>55</v>
      </c>
      <c r="D31" s="50"/>
    </row>
    <row r="32" spans="1:8" ht="15">
      <c r="A32" s="38" t="s">
        <v>26</v>
      </c>
      <c r="B32" s="39" t="s">
        <v>27</v>
      </c>
      <c r="C32" s="39" t="s">
        <v>28</v>
      </c>
      <c r="D32" s="55" t="s">
        <v>29</v>
      </c>
      <c r="E32" s="39" t="s">
        <v>30</v>
      </c>
      <c r="F32" s="39" t="s">
        <v>31</v>
      </c>
      <c r="G32" s="40" t="s">
        <v>32</v>
      </c>
      <c r="H32" s="39" t="s">
        <v>33</v>
      </c>
    </row>
    <row r="33" spans="1:8" ht="15">
      <c r="A33" s="41" t="s">
        <v>34</v>
      </c>
      <c r="B33" s="42" t="s">
        <v>35</v>
      </c>
      <c r="C33" s="43" t="s">
        <v>36</v>
      </c>
      <c r="D33" s="56" t="s">
        <v>37</v>
      </c>
      <c r="E33" s="42" t="s">
        <v>38</v>
      </c>
      <c r="F33" s="42" t="s">
        <v>39</v>
      </c>
      <c r="G33" s="44" t="s">
        <v>40</v>
      </c>
      <c r="H33" s="42" t="s">
        <v>39</v>
      </c>
    </row>
    <row r="34" spans="1:8" ht="15">
      <c r="A34" s="41" t="s">
        <v>41</v>
      </c>
      <c r="D34" s="57" t="s">
        <v>43</v>
      </c>
      <c r="E34" s="42" t="s">
        <v>44</v>
      </c>
      <c r="F34" s="42" t="s">
        <v>45</v>
      </c>
      <c r="G34" s="44" t="s">
        <v>46</v>
      </c>
      <c r="H34" s="42" t="s">
        <v>47</v>
      </c>
    </row>
    <row r="35" spans="2:8" ht="15">
      <c r="B35" s="42" t="s">
        <v>56</v>
      </c>
      <c r="D35" s="56" t="s">
        <v>57</v>
      </c>
      <c r="H35" s="42" t="s">
        <v>51</v>
      </c>
    </row>
    <row r="36" spans="1:8" ht="15">
      <c r="A36" s="46">
        <v>1</v>
      </c>
      <c r="B36" s="47">
        <f>+B7</f>
        <v>155318.73</v>
      </c>
      <c r="C36" s="47">
        <v>0</v>
      </c>
      <c r="D36" s="54">
        <f>+E76</f>
        <v>0.013443000000000004</v>
      </c>
      <c r="E36" s="47">
        <f>(B36*D36)/4</f>
        <v>521.9874218475002</v>
      </c>
      <c r="F36" s="47">
        <f aca="true" t="shared" si="6" ref="F36:F55">E36+C36</f>
        <v>521.9874218475002</v>
      </c>
      <c r="G36" s="49">
        <f aca="true" t="shared" si="7" ref="G36:G55">+G7</f>
        <v>0.9979541939024997</v>
      </c>
      <c r="H36" s="47">
        <f aca="true" t="shared" si="8" ref="H36:H55">F36*G36</f>
        <v>520.9195367970661</v>
      </c>
    </row>
    <row r="37" spans="1:8" ht="15">
      <c r="A37" s="46">
        <v>2</v>
      </c>
      <c r="B37" s="47">
        <f>+B36</f>
        <v>155318.73</v>
      </c>
      <c r="C37" s="47">
        <v>0</v>
      </c>
      <c r="D37" s="54">
        <f aca="true" t="shared" si="9" ref="D37:D55">+D36</f>
        <v>0.013443000000000004</v>
      </c>
      <c r="E37" s="47">
        <f aca="true" t="shared" si="10" ref="E37:E55">(B36*D37)/4</f>
        <v>521.9874218475002</v>
      </c>
      <c r="F37" s="47">
        <f t="shared" si="6"/>
        <v>521.9874218475002</v>
      </c>
      <c r="G37" s="49">
        <f t="shared" si="7"/>
        <v>0.9959125731275881</v>
      </c>
      <c r="H37" s="47">
        <f t="shared" si="8"/>
        <v>519.8538364323797</v>
      </c>
    </row>
    <row r="38" spans="1:8" ht="15">
      <c r="A38" s="46">
        <v>3</v>
      </c>
      <c r="B38" s="47">
        <f>+B36</f>
        <v>155318.73</v>
      </c>
      <c r="C38" s="47">
        <v>0</v>
      </c>
      <c r="D38" s="54">
        <f t="shared" si="9"/>
        <v>0.013443000000000004</v>
      </c>
      <c r="E38" s="47">
        <f t="shared" si="10"/>
        <v>521.9874218475002</v>
      </c>
      <c r="F38" s="47">
        <f t="shared" si="6"/>
        <v>521.9874218475002</v>
      </c>
      <c r="G38" s="49">
        <f t="shared" si="7"/>
        <v>0.9938751291129064</v>
      </c>
      <c r="H38" s="47">
        <f t="shared" si="8"/>
        <v>518.7903162839974</v>
      </c>
    </row>
    <row r="39" spans="1:8" ht="15">
      <c r="A39" s="46">
        <v>4</v>
      </c>
      <c r="B39" s="47">
        <f>+B36</f>
        <v>155318.73</v>
      </c>
      <c r="C39" s="47">
        <v>0</v>
      </c>
      <c r="D39" s="54">
        <f t="shared" si="9"/>
        <v>0.013443000000000004</v>
      </c>
      <c r="E39" s="47">
        <f t="shared" si="10"/>
        <v>521.9874218475002</v>
      </c>
      <c r="F39" s="47">
        <f t="shared" si="6"/>
        <v>521.9874218475002</v>
      </c>
      <c r="G39" s="49">
        <f t="shared" si="7"/>
        <v>0.9918418533136134</v>
      </c>
      <c r="H39" s="47">
        <f t="shared" si="8"/>
        <v>517.7289718916195</v>
      </c>
    </row>
    <row r="40" spans="1:8" ht="15">
      <c r="A40" s="46">
        <v>5</v>
      </c>
      <c r="B40" s="47">
        <f aca="true" t="shared" si="11" ref="B40:B55">B39-C40</f>
        <v>145611.309375</v>
      </c>
      <c r="C40" s="47">
        <f>+B39/16</f>
        <v>9707.420625</v>
      </c>
      <c r="D40" s="54">
        <f t="shared" si="9"/>
        <v>0.013443000000000004</v>
      </c>
      <c r="E40" s="47">
        <f t="shared" si="10"/>
        <v>521.9874218475002</v>
      </c>
      <c r="F40" s="47">
        <f t="shared" si="6"/>
        <v>10229.4080468475</v>
      </c>
      <c r="G40" s="49">
        <f t="shared" si="7"/>
        <v>0.9898127372023484</v>
      </c>
      <c r="H40" s="47">
        <f t="shared" si="8"/>
        <v>10125.198378809853</v>
      </c>
    </row>
    <row r="41" spans="1:8" ht="15">
      <c r="A41" s="46">
        <v>6</v>
      </c>
      <c r="B41" s="47">
        <f t="shared" si="11"/>
        <v>135903.88875</v>
      </c>
      <c r="C41" s="47">
        <f aca="true" t="shared" si="12" ref="C41:C54">+C40</f>
        <v>9707.420625</v>
      </c>
      <c r="D41" s="54">
        <f t="shared" si="9"/>
        <v>0.013443000000000004</v>
      </c>
      <c r="E41" s="47">
        <f t="shared" si="10"/>
        <v>489.36320798203144</v>
      </c>
      <c r="F41" s="47">
        <f t="shared" si="6"/>
        <v>10196.783832982032</v>
      </c>
      <c r="G41" s="49">
        <f t="shared" si="7"/>
        <v>0.9877877722691965</v>
      </c>
      <c r="H41" s="47">
        <f t="shared" si="8"/>
        <v>10072.25838669188</v>
      </c>
    </row>
    <row r="42" spans="1:8" ht="15">
      <c r="A42" s="46">
        <v>7</v>
      </c>
      <c r="B42" s="47">
        <f t="shared" si="11"/>
        <v>126196.46812500001</v>
      </c>
      <c r="C42" s="47">
        <f t="shared" si="12"/>
        <v>9707.420625</v>
      </c>
      <c r="D42" s="54">
        <f t="shared" si="9"/>
        <v>0.013443000000000004</v>
      </c>
      <c r="E42" s="47">
        <f t="shared" si="10"/>
        <v>456.73899411656265</v>
      </c>
      <c r="F42" s="47">
        <f t="shared" si="6"/>
        <v>10164.159619116563</v>
      </c>
      <c r="G42" s="49">
        <f t="shared" si="7"/>
        <v>0.9857669500216519</v>
      </c>
      <c r="H42" s="47">
        <f t="shared" si="8"/>
        <v>10019.492627269768</v>
      </c>
    </row>
    <row r="43" spans="1:8" ht="15">
      <c r="A43" s="46">
        <v>8</v>
      </c>
      <c r="B43" s="47">
        <f t="shared" si="11"/>
        <v>116489.04750000002</v>
      </c>
      <c r="C43" s="47">
        <f t="shared" si="12"/>
        <v>9707.420625</v>
      </c>
      <c r="D43" s="54">
        <f t="shared" si="9"/>
        <v>0.013443000000000004</v>
      </c>
      <c r="E43" s="47">
        <f t="shared" si="10"/>
        <v>424.1147802510939</v>
      </c>
      <c r="F43" s="47">
        <f t="shared" si="6"/>
        <v>10131.535405251094</v>
      </c>
      <c r="G43" s="49">
        <f t="shared" si="7"/>
        <v>0.9837502619845834</v>
      </c>
      <c r="H43" s="47">
        <f t="shared" si="8"/>
        <v>9966.900609221846</v>
      </c>
    </row>
    <row r="44" spans="1:8" ht="15">
      <c r="A44" s="46">
        <v>9</v>
      </c>
      <c r="B44" s="47">
        <f t="shared" si="11"/>
        <v>106781.62687500002</v>
      </c>
      <c r="C44" s="47">
        <f t="shared" si="12"/>
        <v>9707.420625</v>
      </c>
      <c r="D44" s="54">
        <f t="shared" si="9"/>
        <v>0.013443000000000004</v>
      </c>
      <c r="E44" s="47">
        <f t="shared" si="10"/>
        <v>391.49056638562513</v>
      </c>
      <c r="F44" s="47">
        <f t="shared" si="6"/>
        <v>10098.911191385625</v>
      </c>
      <c r="G44" s="49">
        <f t="shared" si="7"/>
        <v>0.9817376997001979</v>
      </c>
      <c r="H44" s="47">
        <f t="shared" si="8"/>
        <v>9914.481842507508</v>
      </c>
    </row>
    <row r="45" spans="1:8" ht="15">
      <c r="A45" s="46">
        <v>10</v>
      </c>
      <c r="B45" s="47">
        <f t="shared" si="11"/>
        <v>97074.20625000002</v>
      </c>
      <c r="C45" s="47">
        <f t="shared" si="12"/>
        <v>9707.420625</v>
      </c>
      <c r="D45" s="54">
        <f t="shared" si="9"/>
        <v>0.013443000000000004</v>
      </c>
      <c r="E45" s="47">
        <f t="shared" si="10"/>
        <v>358.8663525201564</v>
      </c>
      <c r="F45" s="47">
        <f t="shared" si="6"/>
        <v>10066.286977520158</v>
      </c>
      <c r="G45" s="49">
        <f t="shared" si="7"/>
        <v>0.9797292547280053</v>
      </c>
      <c r="H45" s="47">
        <f t="shared" si="8"/>
        <v>9862.23583836405</v>
      </c>
    </row>
    <row r="46" spans="1:8" ht="15">
      <c r="A46" s="46">
        <v>11</v>
      </c>
      <c r="B46" s="47">
        <f t="shared" si="11"/>
        <v>87366.78562500002</v>
      </c>
      <c r="C46" s="47">
        <f t="shared" si="12"/>
        <v>9707.420625</v>
      </c>
      <c r="D46" s="54">
        <f t="shared" si="9"/>
        <v>0.013443000000000004</v>
      </c>
      <c r="E46" s="47">
        <f t="shared" si="10"/>
        <v>326.24213865468766</v>
      </c>
      <c r="F46" s="47">
        <f t="shared" si="6"/>
        <v>10033.66276365469</v>
      </c>
      <c r="G46" s="49">
        <f t="shared" si="7"/>
        <v>0.9777249186447833</v>
      </c>
      <c r="H46" s="47">
        <f t="shared" si="8"/>
        <v>9810.162109303472</v>
      </c>
    </row>
    <row r="47" spans="1:8" ht="15">
      <c r="A47" s="46">
        <v>12</v>
      </c>
      <c r="B47" s="47">
        <f t="shared" si="11"/>
        <v>77659.36500000002</v>
      </c>
      <c r="C47" s="47">
        <f t="shared" si="12"/>
        <v>9707.420625</v>
      </c>
      <c r="D47" s="54">
        <f t="shared" si="9"/>
        <v>0.013443000000000004</v>
      </c>
      <c r="E47" s="47">
        <f t="shared" si="10"/>
        <v>293.6179247892189</v>
      </c>
      <c r="F47" s="47">
        <f t="shared" si="6"/>
        <v>10001.03854978922</v>
      </c>
      <c r="G47" s="49">
        <f t="shared" si="7"/>
        <v>0.9757246830445419</v>
      </c>
      <c r="H47" s="47">
        <f t="shared" si="8"/>
        <v>9758.260169109331</v>
      </c>
    </row>
    <row r="48" spans="1:8" ht="15">
      <c r="A48" s="46">
        <v>13</v>
      </c>
      <c r="B48" s="47">
        <f t="shared" si="11"/>
        <v>67951.94437500002</v>
      </c>
      <c r="C48" s="47">
        <f t="shared" si="12"/>
        <v>9707.420625</v>
      </c>
      <c r="D48" s="54">
        <f t="shared" si="9"/>
        <v>0.013443000000000004</v>
      </c>
      <c r="E48" s="47">
        <f t="shared" si="10"/>
        <v>260.99371092375014</v>
      </c>
      <c r="F48" s="47">
        <f t="shared" si="6"/>
        <v>9968.414335923751</v>
      </c>
      <c r="G48" s="49">
        <f t="shared" si="7"/>
        <v>0.9737285395384878</v>
      </c>
      <c r="H48" s="47">
        <f t="shared" si="8"/>
        <v>9706.52953283356</v>
      </c>
    </row>
    <row r="49" spans="1:8" ht="15">
      <c r="A49" s="46">
        <v>14</v>
      </c>
      <c r="B49" s="47">
        <f t="shared" si="11"/>
        <v>58244.52375000002</v>
      </c>
      <c r="C49" s="47">
        <f t="shared" si="12"/>
        <v>9707.420625</v>
      </c>
      <c r="D49" s="54">
        <f t="shared" si="9"/>
        <v>0.013443000000000004</v>
      </c>
      <c r="E49" s="47">
        <f t="shared" si="10"/>
        <v>228.36949705828138</v>
      </c>
      <c r="F49" s="47">
        <f t="shared" si="6"/>
        <v>9935.790122058283</v>
      </c>
      <c r="G49" s="49">
        <f t="shared" si="7"/>
        <v>0.97173647975499</v>
      </c>
      <c r="H49" s="47">
        <f t="shared" si="8"/>
        <v>9654.969716793317</v>
      </c>
    </row>
    <row r="50" spans="1:8" ht="15">
      <c r="A50" s="46">
        <v>15</v>
      </c>
      <c r="B50" s="47">
        <f t="shared" si="11"/>
        <v>48537.10312500002</v>
      </c>
      <c r="C50" s="47">
        <f t="shared" si="12"/>
        <v>9707.420625</v>
      </c>
      <c r="D50" s="54">
        <f t="shared" si="9"/>
        <v>0.013443000000000004</v>
      </c>
      <c r="E50" s="47">
        <f t="shared" si="10"/>
        <v>195.74528319281262</v>
      </c>
      <c r="F50" s="47">
        <f t="shared" si="6"/>
        <v>9903.165908192814</v>
      </c>
      <c r="G50" s="49">
        <f t="shared" si="7"/>
        <v>0.9697484953395438</v>
      </c>
      <c r="H50" s="47">
        <f t="shared" si="8"/>
        <v>9603.580238567847</v>
      </c>
    </row>
    <row r="51" spans="1:8" ht="15">
      <c r="A51" s="32">
        <v>16</v>
      </c>
      <c r="B51" s="47">
        <f t="shared" si="11"/>
        <v>38829.682500000024</v>
      </c>
      <c r="C51" s="47">
        <f t="shared" si="12"/>
        <v>9707.420625</v>
      </c>
      <c r="D51" s="54">
        <f t="shared" si="9"/>
        <v>0.013443000000000004</v>
      </c>
      <c r="E51" s="47">
        <f t="shared" si="10"/>
        <v>163.12106932734386</v>
      </c>
      <c r="F51" s="47">
        <f t="shared" si="6"/>
        <v>9870.541694327345</v>
      </c>
      <c r="G51" s="49">
        <f t="shared" si="7"/>
        <v>0.9677645779547365</v>
      </c>
      <c r="H51" s="47">
        <f t="shared" si="8"/>
        <v>9552.360616995333</v>
      </c>
    </row>
    <row r="52" spans="1:8" ht="15">
      <c r="A52" s="32">
        <v>17</v>
      </c>
      <c r="B52" s="47">
        <f t="shared" si="11"/>
        <v>29122.261875000026</v>
      </c>
      <c r="C52" s="47">
        <f t="shared" si="12"/>
        <v>9707.420625</v>
      </c>
      <c r="D52" s="54">
        <f t="shared" si="9"/>
        <v>0.013443000000000004</v>
      </c>
      <c r="E52" s="47">
        <f t="shared" si="10"/>
        <v>130.49685546187513</v>
      </c>
      <c r="F52" s="47">
        <f t="shared" si="6"/>
        <v>9837.917480461876</v>
      </c>
      <c r="G52" s="49">
        <f t="shared" si="7"/>
        <v>0.9657847192802119</v>
      </c>
      <c r="H52" s="47">
        <f t="shared" si="8"/>
        <v>9501.310372169763</v>
      </c>
    </row>
    <row r="53" spans="1:8" ht="15">
      <c r="A53" s="32">
        <v>18</v>
      </c>
      <c r="B53" s="47">
        <f t="shared" si="11"/>
        <v>19414.841250000027</v>
      </c>
      <c r="C53" s="47">
        <f t="shared" si="12"/>
        <v>9707.420625</v>
      </c>
      <c r="D53" s="54">
        <f t="shared" si="9"/>
        <v>0.013443000000000004</v>
      </c>
      <c r="E53" s="47">
        <f t="shared" si="10"/>
        <v>97.87264159640637</v>
      </c>
      <c r="F53" s="47">
        <f t="shared" si="6"/>
        <v>9805.293266596407</v>
      </c>
      <c r="G53" s="49">
        <f t="shared" si="7"/>
        <v>0.9638089110126359</v>
      </c>
      <c r="H53" s="47">
        <f t="shared" si="8"/>
        <v>9450.429025437814</v>
      </c>
    </row>
    <row r="54" spans="1:8" ht="15">
      <c r="A54" s="32">
        <v>19</v>
      </c>
      <c r="B54" s="47">
        <f t="shared" si="11"/>
        <v>9707.420625000026</v>
      </c>
      <c r="C54" s="47">
        <f t="shared" si="12"/>
        <v>9707.420625</v>
      </c>
      <c r="D54" s="54">
        <f t="shared" si="9"/>
        <v>0.013443000000000004</v>
      </c>
      <c r="E54" s="47">
        <f t="shared" si="10"/>
        <v>65.2484277309376</v>
      </c>
      <c r="F54" s="47">
        <f t="shared" si="6"/>
        <v>9772.669052730938</v>
      </c>
      <c r="G54" s="49">
        <f t="shared" si="7"/>
        <v>0.9618371448656611</v>
      </c>
      <c r="H54" s="47">
        <f t="shared" si="8"/>
        <v>9399.71609939573</v>
      </c>
    </row>
    <row r="55" spans="1:8" ht="15">
      <c r="A55" s="32">
        <v>20</v>
      </c>
      <c r="B55" s="47">
        <f t="shared" si="11"/>
        <v>2.7284841053187847E-11</v>
      </c>
      <c r="C55" s="47">
        <f>B36-SUM(C40:C54)</f>
        <v>9707.420624999999</v>
      </c>
      <c r="D55" s="54">
        <f t="shared" si="9"/>
        <v>0.013443000000000004</v>
      </c>
      <c r="E55" s="47">
        <f t="shared" si="10"/>
        <v>32.624213865468846</v>
      </c>
      <c r="F55" s="47">
        <f t="shared" si="6"/>
        <v>9740.044838865468</v>
      </c>
      <c r="G55" s="49">
        <f t="shared" si="7"/>
        <v>0.9598694125698927</v>
      </c>
      <c r="H55" s="47">
        <f t="shared" si="8"/>
        <v>9349.171117886212</v>
      </c>
    </row>
    <row r="56" spans="2:3" ht="15">
      <c r="B56" s="47"/>
      <c r="C56" s="47"/>
    </row>
    <row r="57" spans="2:8" ht="15">
      <c r="B57" s="47"/>
      <c r="C57" s="47"/>
      <c r="D57" s="58"/>
      <c r="E57" s="51" t="s">
        <v>52</v>
      </c>
      <c r="F57" s="47"/>
      <c r="G57" s="52" t="s">
        <v>53</v>
      </c>
      <c r="H57" s="53">
        <f>SUM(H36:H56)</f>
        <v>157824.34934276235</v>
      </c>
    </row>
    <row r="58" spans="2:8" ht="15">
      <c r="B58" s="47"/>
      <c r="C58" s="47"/>
      <c r="D58" s="58"/>
      <c r="E58" s="51"/>
      <c r="F58" s="47"/>
      <c r="G58" s="49"/>
      <c r="H58" s="53"/>
    </row>
    <row r="59" spans="2:7" ht="15">
      <c r="B59" s="47"/>
      <c r="C59" s="47"/>
      <c r="D59" s="58"/>
      <c r="E59" s="47"/>
      <c r="F59" s="47"/>
      <c r="G59" s="49"/>
    </row>
    <row r="60" spans="1:7" ht="15">
      <c r="A60" s="59" t="s">
        <v>58</v>
      </c>
      <c r="B60" s="47"/>
      <c r="C60" s="47"/>
      <c r="D60" s="60" t="s">
        <v>53</v>
      </c>
      <c r="E60" s="47">
        <f>+H28</f>
        <v>173239.9059209606</v>
      </c>
      <c r="F60" s="51" t="s">
        <v>59</v>
      </c>
      <c r="G60" s="49"/>
    </row>
    <row r="61" spans="1:7" ht="15">
      <c r="A61" s="59" t="s">
        <v>60</v>
      </c>
      <c r="B61" s="47"/>
      <c r="C61" s="47"/>
      <c r="D61" s="60" t="s">
        <v>53</v>
      </c>
      <c r="E61" s="47">
        <f>+H57</f>
        <v>157824.34934276235</v>
      </c>
      <c r="F61" s="51" t="s">
        <v>61</v>
      </c>
      <c r="G61" s="49"/>
    </row>
    <row r="62" spans="4:5" ht="15">
      <c r="D62" s="61"/>
      <c r="E62" s="43" t="s">
        <v>62</v>
      </c>
    </row>
    <row r="63" spans="2:8" ht="15">
      <c r="B63" s="132" t="s">
        <v>63</v>
      </c>
      <c r="C63" s="132"/>
      <c r="D63" s="61" t="s">
        <v>53</v>
      </c>
      <c r="E63" s="53">
        <f>E60-E61</f>
        <v>15415.556578198244</v>
      </c>
      <c r="F63" s="43"/>
      <c r="G63" s="62"/>
      <c r="H63" s="63"/>
    </row>
    <row r="64" spans="2:8" ht="15">
      <c r="B64" s="132" t="s">
        <v>63</v>
      </c>
      <c r="C64" s="132"/>
      <c r="D64" s="61" t="s">
        <v>64</v>
      </c>
      <c r="E64" s="64">
        <f>+E63/CALCOLO!B5</f>
        <v>0.09925111142872622</v>
      </c>
      <c r="F64" s="65" t="s">
        <v>65</v>
      </c>
      <c r="G64" s="66"/>
      <c r="H64" s="63"/>
    </row>
    <row r="66" spans="3:6" ht="15">
      <c r="C66" s="67" t="s">
        <v>66</v>
      </c>
      <c r="D66" s="68"/>
      <c r="E66" s="69">
        <f>+E63</f>
        <v>15415.556578198244</v>
      </c>
      <c r="F66" s="70" t="s">
        <v>67</v>
      </c>
    </row>
    <row r="68" spans="1:5" ht="15">
      <c r="A68" s="36" t="s">
        <v>68</v>
      </c>
      <c r="C68" s="63" t="s">
        <v>69</v>
      </c>
      <c r="E68" s="71"/>
    </row>
    <row r="69" spans="1:2" ht="15">
      <c r="A69" s="36" t="s">
        <v>70</v>
      </c>
      <c r="B69" s="72" t="s">
        <v>71</v>
      </c>
    </row>
    <row r="70" ht="15">
      <c r="B70" s="51" t="s">
        <v>72</v>
      </c>
    </row>
    <row r="71" spans="1:6" ht="15">
      <c r="A71" s="36" t="s">
        <v>73</v>
      </c>
      <c r="B71" s="51" t="s">
        <v>74</v>
      </c>
      <c r="F71" s="73">
        <f>+CALCOLO!B4</f>
        <v>155318.73</v>
      </c>
    </row>
    <row r="72" spans="1:6" ht="15">
      <c r="A72" s="36" t="s">
        <v>75</v>
      </c>
      <c r="B72" s="74" t="s">
        <v>76</v>
      </c>
      <c r="F72" s="75">
        <f>CALCOLO!B7+CALCOLO!B9</f>
        <v>0.0457</v>
      </c>
    </row>
    <row r="73" spans="1:6" ht="15">
      <c r="A73" s="36" t="s">
        <v>77</v>
      </c>
      <c r="B73" s="51" t="s">
        <v>78</v>
      </c>
      <c r="F73" s="76">
        <f>+F71*C74</f>
        <v>108723.111</v>
      </c>
    </row>
    <row r="74" spans="2:5" ht="15">
      <c r="B74" s="74" t="s">
        <v>79</v>
      </c>
      <c r="C74" s="77">
        <f>+CALCOLO!B6</f>
        <v>0.7</v>
      </c>
      <c r="D74" s="78" t="s">
        <v>80</v>
      </c>
      <c r="E74" s="50">
        <v>0</v>
      </c>
    </row>
    <row r="75" spans="2:6" ht="15">
      <c r="B75" s="74" t="s">
        <v>81</v>
      </c>
      <c r="C75" s="79">
        <f>100%-C74</f>
        <v>0.30000000000000004</v>
      </c>
      <c r="D75" s="78" t="s">
        <v>80</v>
      </c>
      <c r="E75" s="75">
        <f>+CALCOLO!B8+CALCOLO!B9</f>
        <v>0.04481</v>
      </c>
      <c r="F75" s="33" t="s">
        <v>82</v>
      </c>
    </row>
    <row r="76" spans="1:5" ht="15">
      <c r="A76" s="36" t="s">
        <v>83</v>
      </c>
      <c r="B76" s="74" t="s">
        <v>84</v>
      </c>
      <c r="D76" s="80">
        <f ca="1">TODAY()</f>
        <v>43402</v>
      </c>
      <c r="E76" s="50">
        <f>(+E75*C75)+(E74*C74)</f>
        <v>0.013443000000000004</v>
      </c>
    </row>
  </sheetData>
  <sheetProtection selectLockedCells="1" selectUnlockedCells="1"/>
  <mergeCells count="2">
    <mergeCell ref="B63:C63"/>
    <mergeCell ref="B64:C64"/>
  </mergeCells>
  <hyperlinks>
    <hyperlink ref="A2" r:id="rId1" display="Tasso di Riferimento UE"/>
    <hyperlink ref="A31" r:id="rId2" display="Euribor"/>
  </hyperlinks>
  <printOptions/>
  <pageMargins left="0.7875" right="0.7875" top="0.5909722222222222" bottom="0.5902777777777778" header="0.31527777777777777" footer="0.5118055555555555"/>
  <pageSetup fitToHeight="1" fitToWidth="1" horizontalDpi="300" verticalDpi="300" orientation="portrait" paperSize="9"/>
  <headerFooter alignWithMargins="0">
    <oddHeader>&amp;C&amp;"Times New Roman,Normale"&amp;11Calcolo ESL e de minimis  al 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83"/>
  <sheetViews>
    <sheetView zoomScalePageLayoutView="0" workbookViewId="0" topLeftCell="A1">
      <selection activeCell="G8" sqref="G8"/>
    </sheetView>
  </sheetViews>
  <sheetFormatPr defaultColWidth="12.57421875" defaultRowHeight="12.75"/>
  <cols>
    <col min="1" max="16384" width="12.57421875" style="81" customWidth="1"/>
  </cols>
  <sheetData>
    <row r="2" spans="1:8" ht="10.5">
      <c r="A2" s="82" t="s">
        <v>24</v>
      </c>
      <c r="B2" s="83"/>
      <c r="C2" s="83"/>
      <c r="E2" s="83"/>
      <c r="F2" s="83"/>
      <c r="G2" s="84"/>
      <c r="H2" s="83"/>
    </row>
    <row r="3" spans="1:8" ht="10.5">
      <c r="A3" s="85" t="s">
        <v>25</v>
      </c>
      <c r="B3" s="83"/>
      <c r="C3" s="83"/>
      <c r="E3" s="83"/>
      <c r="F3" s="83"/>
      <c r="G3" s="84"/>
      <c r="H3" s="83"/>
    </row>
    <row r="4" spans="1:8" ht="10.5">
      <c r="A4" s="86" t="s">
        <v>26</v>
      </c>
      <c r="B4" s="87" t="s">
        <v>27</v>
      </c>
      <c r="C4" s="87" t="s">
        <v>28</v>
      </c>
      <c r="D4" s="86" t="s">
        <v>29</v>
      </c>
      <c r="E4" s="87" t="s">
        <v>30</v>
      </c>
      <c r="F4" s="87" t="s">
        <v>31</v>
      </c>
      <c r="G4" s="88" t="s">
        <v>32</v>
      </c>
      <c r="H4" s="87" t="s">
        <v>33</v>
      </c>
    </row>
    <row r="5" spans="1:8" ht="10.5">
      <c r="A5" s="89" t="s">
        <v>34</v>
      </c>
      <c r="B5" s="90" t="s">
        <v>35</v>
      </c>
      <c r="C5" s="91" t="s">
        <v>36</v>
      </c>
      <c r="D5" s="89" t="s">
        <v>37</v>
      </c>
      <c r="E5" s="90" t="s">
        <v>38</v>
      </c>
      <c r="F5" s="90" t="s">
        <v>39</v>
      </c>
      <c r="G5" s="92" t="s">
        <v>40</v>
      </c>
      <c r="H5" s="90" t="s">
        <v>39</v>
      </c>
    </row>
    <row r="6" spans="1:8" ht="10.5">
      <c r="A6" s="89" t="s">
        <v>41</v>
      </c>
      <c r="B6" s="93" t="s">
        <v>42</v>
      </c>
      <c r="C6" s="83"/>
      <c r="D6" s="82" t="s">
        <v>43</v>
      </c>
      <c r="E6" s="90" t="s">
        <v>44</v>
      </c>
      <c r="F6" s="90" t="s">
        <v>45</v>
      </c>
      <c r="G6" s="92" t="s">
        <v>46</v>
      </c>
      <c r="H6" s="90" t="s">
        <v>47</v>
      </c>
    </row>
    <row r="7" spans="1:8" ht="10.5">
      <c r="A7" s="89" t="s">
        <v>48</v>
      </c>
      <c r="B7" s="90" t="s">
        <v>49</v>
      </c>
      <c r="C7" s="83"/>
      <c r="D7" s="89" t="s">
        <v>50</v>
      </c>
      <c r="E7" s="83"/>
      <c r="F7" s="83"/>
      <c r="G7" s="84"/>
      <c r="H7" s="90" t="s">
        <v>51</v>
      </c>
    </row>
    <row r="8" spans="1:8" ht="10.5">
      <c r="A8" s="94">
        <v>1</v>
      </c>
      <c r="B8" s="95">
        <f>+F78</f>
        <v>155318.73</v>
      </c>
      <c r="C8" s="95">
        <v>0</v>
      </c>
      <c r="D8" s="96">
        <f>+F79</f>
        <v>0.0457</v>
      </c>
      <c r="E8" s="95">
        <f>(B8*D8)/4</f>
        <v>1774.51649025</v>
      </c>
      <c r="F8" s="95">
        <f aca="true" t="shared" si="0" ref="F8:F31">E8+C8</f>
        <v>1774.51649025</v>
      </c>
      <c r="G8" s="97">
        <f>POWER((1/((1+((D8-CALCOLO!$B$9+1%)/4)*1))),A8)</f>
        <v>0.9979541939024997</v>
      </c>
      <c r="H8" s="95">
        <f aca="true" t="shared" si="1" ref="H8:H31">F8*G8</f>
        <v>1770.8861735941318</v>
      </c>
    </row>
    <row r="9" spans="1:8" ht="10.5">
      <c r="A9" s="94">
        <v>2</v>
      </c>
      <c r="B9" s="95">
        <f>+B8</f>
        <v>155318.73</v>
      </c>
      <c r="C9" s="95">
        <v>0</v>
      </c>
      <c r="D9" s="96">
        <f aca="true" t="shared" si="2" ref="D9:D31">+D8</f>
        <v>0.0457</v>
      </c>
      <c r="E9" s="95">
        <f aca="true" t="shared" si="3" ref="E9:E31">(B8*D9)/4</f>
        <v>1774.51649025</v>
      </c>
      <c r="F9" s="95">
        <f t="shared" si="0"/>
        <v>1774.51649025</v>
      </c>
      <c r="G9" s="97">
        <f>POWER((1/((1+((D9-CALCOLO!$B$9+1%)/4)*1))),A9)</f>
        <v>0.9959125731275881</v>
      </c>
      <c r="H9" s="95">
        <f t="shared" si="1"/>
        <v>1767.2632838622142</v>
      </c>
    </row>
    <row r="10" spans="1:8" ht="10.5">
      <c r="A10" s="94">
        <v>3</v>
      </c>
      <c r="B10" s="95">
        <f>+B8</f>
        <v>155318.73</v>
      </c>
      <c r="C10" s="95">
        <v>0</v>
      </c>
      <c r="D10" s="96">
        <f t="shared" si="2"/>
        <v>0.0457</v>
      </c>
      <c r="E10" s="95">
        <f t="shared" si="3"/>
        <v>1774.51649025</v>
      </c>
      <c r="F10" s="95">
        <f t="shared" si="0"/>
        <v>1774.51649025</v>
      </c>
      <c r="G10" s="97">
        <f>POWER((1/((1+((D10-CALCOLO!$B$9+1%)/4)*1))),A10)</f>
        <v>0.9938751291129064</v>
      </c>
      <c r="H10" s="95">
        <f t="shared" si="1"/>
        <v>1763.6478058602004</v>
      </c>
    </row>
    <row r="11" spans="1:8" ht="10.5">
      <c r="A11" s="94">
        <v>4</v>
      </c>
      <c r="B11" s="95">
        <f>+B8</f>
        <v>155318.73</v>
      </c>
      <c r="C11" s="95">
        <v>0</v>
      </c>
      <c r="D11" s="96">
        <f t="shared" si="2"/>
        <v>0.0457</v>
      </c>
      <c r="E11" s="95">
        <f t="shared" si="3"/>
        <v>1774.51649025</v>
      </c>
      <c r="F11" s="95">
        <f t="shared" si="0"/>
        <v>1774.51649025</v>
      </c>
      <c r="G11" s="97">
        <f>POWER((1/((1+((D11-CALCOLO!$B$9+1%)/4)*1))),A11)</f>
        <v>0.9918418533136134</v>
      </c>
      <c r="H11" s="95">
        <f t="shared" si="1"/>
        <v>1760.0397244251287</v>
      </c>
    </row>
    <row r="12" spans="1:8" ht="10.5">
      <c r="A12" s="94">
        <v>5</v>
      </c>
      <c r="B12" s="95">
        <f aca="true" t="shared" si="4" ref="B12:B31">B11-C12</f>
        <v>147552.7935</v>
      </c>
      <c r="C12" s="95">
        <f>+B11/20</f>
        <v>7765.936500000001</v>
      </c>
      <c r="D12" s="96">
        <f t="shared" si="2"/>
        <v>0.0457</v>
      </c>
      <c r="E12" s="95">
        <f t="shared" si="3"/>
        <v>1774.51649025</v>
      </c>
      <c r="F12" s="95">
        <f t="shared" si="0"/>
        <v>9540.45299025</v>
      </c>
      <c r="G12" s="97">
        <f>POWER((1/((1+((D12-CALCOLO!$B$9+1%)/4)*1))),A12)</f>
        <v>0.9898127372023484</v>
      </c>
      <c r="H12" s="95">
        <f t="shared" si="1"/>
        <v>9443.261888429683</v>
      </c>
    </row>
    <row r="13" spans="1:8" ht="10.5">
      <c r="A13" s="94">
        <v>6</v>
      </c>
      <c r="B13" s="95">
        <f t="shared" si="4"/>
        <v>139786.857</v>
      </c>
      <c r="C13" s="95">
        <f aca="true" t="shared" si="5" ref="C13:C31">+C12</f>
        <v>7765.936500000001</v>
      </c>
      <c r="D13" s="96">
        <f t="shared" si="2"/>
        <v>0.0457</v>
      </c>
      <c r="E13" s="95">
        <f t="shared" si="3"/>
        <v>1685.7906657375</v>
      </c>
      <c r="F13" s="95">
        <f t="shared" si="0"/>
        <v>9451.7271657375</v>
      </c>
      <c r="G13" s="97">
        <f>POWER((1/((1+((D13-CALCOLO!$B$9+1%)/4)*1))),A13)</f>
        <v>0.9877877722691965</v>
      </c>
      <c r="H13" s="95">
        <f t="shared" si="1"/>
        <v>9336.300521140092</v>
      </c>
    </row>
    <row r="14" spans="1:8" ht="10.5">
      <c r="A14" s="94">
        <v>7</v>
      </c>
      <c r="B14" s="95">
        <f t="shared" si="4"/>
        <v>132020.92049999998</v>
      </c>
      <c r="C14" s="95">
        <f t="shared" si="5"/>
        <v>7765.936500000001</v>
      </c>
      <c r="D14" s="96">
        <f t="shared" si="2"/>
        <v>0.0457</v>
      </c>
      <c r="E14" s="95">
        <f t="shared" si="3"/>
        <v>1597.0648412249998</v>
      </c>
      <c r="F14" s="95">
        <f t="shared" si="0"/>
        <v>9363.001341225001</v>
      </c>
      <c r="G14" s="97">
        <f>POWER((1/((1+((D14-CALCOLO!$B$9+1%)/4)*1))),A14)</f>
        <v>0.9857669500216519</v>
      </c>
      <c r="H14" s="95">
        <f t="shared" si="1"/>
        <v>9229.737275188005</v>
      </c>
    </row>
    <row r="15" spans="1:8" ht="10.5">
      <c r="A15" s="94">
        <v>8</v>
      </c>
      <c r="B15" s="95">
        <f t="shared" si="4"/>
        <v>124254.98399999998</v>
      </c>
      <c r="C15" s="95">
        <f t="shared" si="5"/>
        <v>7765.936500000001</v>
      </c>
      <c r="D15" s="96">
        <f t="shared" si="2"/>
        <v>0.0457</v>
      </c>
      <c r="E15" s="95">
        <f t="shared" si="3"/>
        <v>1508.3390167124996</v>
      </c>
      <c r="F15" s="95">
        <f t="shared" si="0"/>
        <v>9274.2755167125</v>
      </c>
      <c r="G15" s="97">
        <f>POWER((1/((1+((D15-CALCOLO!$B$9+1%)/4)*1))),A15)</f>
        <v>0.9837502619845834</v>
      </c>
      <c r="H15" s="95">
        <f t="shared" si="1"/>
        <v>9123.57096928313</v>
      </c>
    </row>
    <row r="16" spans="1:8" ht="10.5">
      <c r="A16" s="94">
        <v>9</v>
      </c>
      <c r="B16" s="95">
        <f t="shared" si="4"/>
        <v>116489.04749999999</v>
      </c>
      <c r="C16" s="95">
        <f t="shared" si="5"/>
        <v>7765.936500000001</v>
      </c>
      <c r="D16" s="96">
        <f t="shared" si="2"/>
        <v>0.0457</v>
      </c>
      <c r="E16" s="95">
        <f t="shared" si="3"/>
        <v>1419.6131921999997</v>
      </c>
      <c r="F16" s="95">
        <f t="shared" si="0"/>
        <v>9185.5496922</v>
      </c>
      <c r="G16" s="97">
        <f>POWER((1/((1+((D16-CALCOLO!$B$9+1%)/4)*1))),A16)</f>
        <v>0.9817376997001979</v>
      </c>
      <c r="H16" s="95">
        <f t="shared" si="1"/>
        <v>9017.800425302288</v>
      </c>
    </row>
    <row r="17" spans="1:8" ht="10.5">
      <c r="A17" s="94">
        <v>10</v>
      </c>
      <c r="B17" s="95">
        <f t="shared" si="4"/>
        <v>108723.11099999999</v>
      </c>
      <c r="C17" s="95">
        <f t="shared" si="5"/>
        <v>7765.936500000001</v>
      </c>
      <c r="D17" s="96">
        <f t="shared" si="2"/>
        <v>0.0457</v>
      </c>
      <c r="E17" s="95">
        <f t="shared" si="3"/>
        <v>1330.8873676874998</v>
      </c>
      <c r="F17" s="95">
        <f t="shared" si="0"/>
        <v>9096.8238676875</v>
      </c>
      <c r="G17" s="97">
        <f>POWER((1/((1+((D17-CALCOLO!$B$9+1%)/4)*1))),A17)</f>
        <v>0.9797292547280053</v>
      </c>
      <c r="H17" s="95">
        <f t="shared" si="1"/>
        <v>8912.424468281406</v>
      </c>
    </row>
    <row r="18" spans="1:8" ht="10.5">
      <c r="A18" s="94">
        <v>11</v>
      </c>
      <c r="B18" s="95">
        <f t="shared" si="4"/>
        <v>100957.1745</v>
      </c>
      <c r="C18" s="95">
        <f t="shared" si="5"/>
        <v>7765.936500000001</v>
      </c>
      <c r="D18" s="96">
        <f t="shared" si="2"/>
        <v>0.0457</v>
      </c>
      <c r="E18" s="95">
        <f t="shared" si="3"/>
        <v>1242.161543175</v>
      </c>
      <c r="F18" s="95">
        <f t="shared" si="0"/>
        <v>9008.098043175001</v>
      </c>
      <c r="G18" s="97">
        <f>POWER((1/((1+((D18-CALCOLO!$B$9+1%)/4)*1))),A18)</f>
        <v>0.9777249186447833</v>
      </c>
      <c r="H18" s="95">
        <f t="shared" si="1"/>
        <v>8807.44192640751</v>
      </c>
    </row>
    <row r="19" spans="1:8" ht="10.5">
      <c r="A19" s="94">
        <v>12</v>
      </c>
      <c r="B19" s="95">
        <f t="shared" si="4"/>
        <v>93191.238</v>
      </c>
      <c r="C19" s="95">
        <f t="shared" si="5"/>
        <v>7765.936500000001</v>
      </c>
      <c r="D19" s="96">
        <f t="shared" si="2"/>
        <v>0.0457</v>
      </c>
      <c r="E19" s="95">
        <f t="shared" si="3"/>
        <v>1153.4357186624998</v>
      </c>
      <c r="F19" s="95">
        <f t="shared" si="0"/>
        <v>8919.3722186625</v>
      </c>
      <c r="G19" s="97">
        <f>POWER((1/((1+((D19-CALCOLO!$B$9+1%)/4)*1))),A19)</f>
        <v>0.9757246830445419</v>
      </c>
      <c r="H19" s="95">
        <f t="shared" si="1"/>
        <v>8702.85163101076</v>
      </c>
    </row>
    <row r="20" spans="1:8" ht="10.5">
      <c r="A20" s="94">
        <v>13</v>
      </c>
      <c r="B20" s="95">
        <f t="shared" si="4"/>
        <v>85425.3015</v>
      </c>
      <c r="C20" s="95">
        <f t="shared" si="5"/>
        <v>7765.936500000001</v>
      </c>
      <c r="D20" s="96">
        <f t="shared" si="2"/>
        <v>0.0457</v>
      </c>
      <c r="E20" s="95">
        <f t="shared" si="3"/>
        <v>1064.7098941499999</v>
      </c>
      <c r="F20" s="95">
        <f t="shared" si="0"/>
        <v>8830.64639415</v>
      </c>
      <c r="G20" s="97">
        <f>POWER((1/((1+((D20-CALCOLO!$B$9+1%)/4)*1))),A20)</f>
        <v>0.9737285395384878</v>
      </c>
      <c r="H20" s="95">
        <f t="shared" si="1"/>
        <v>8598.652416556493</v>
      </c>
    </row>
    <row r="21" spans="1:8" ht="10.5">
      <c r="A21" s="94">
        <v>14</v>
      </c>
      <c r="B21" s="95">
        <f t="shared" si="4"/>
        <v>77659.365</v>
      </c>
      <c r="C21" s="95">
        <f t="shared" si="5"/>
        <v>7765.936500000001</v>
      </c>
      <c r="D21" s="96">
        <f t="shared" si="2"/>
        <v>0.0457</v>
      </c>
      <c r="E21" s="95">
        <f t="shared" si="3"/>
        <v>975.9840696374999</v>
      </c>
      <c r="F21" s="95">
        <f t="shared" si="0"/>
        <v>8741.920569637501</v>
      </c>
      <c r="G21" s="97">
        <f>POWER((1/((1+((D21-CALCOLO!$B$9+1%)/4)*1))),A21)</f>
        <v>0.97173647975499</v>
      </c>
      <c r="H21" s="95">
        <f t="shared" si="1"/>
        <v>8494.843120637282</v>
      </c>
    </row>
    <row r="22" spans="1:8" ht="10.5">
      <c r="A22" s="94">
        <v>15</v>
      </c>
      <c r="B22" s="95">
        <f t="shared" si="4"/>
        <v>69893.42850000001</v>
      </c>
      <c r="C22" s="95">
        <f t="shared" si="5"/>
        <v>7765.936500000001</v>
      </c>
      <c r="D22" s="96">
        <f t="shared" si="2"/>
        <v>0.0457</v>
      </c>
      <c r="E22" s="95">
        <f t="shared" si="3"/>
        <v>887.258245125</v>
      </c>
      <c r="F22" s="95">
        <f t="shared" si="0"/>
        <v>8653.194745125002</v>
      </c>
      <c r="G22" s="97">
        <f>POWER((1/((1+((D22-CALCOLO!$B$9+1%)/4)*1))),A22)</f>
        <v>0.9697484953395438</v>
      </c>
      <c r="H22" s="95">
        <f t="shared" si="1"/>
        <v>8391.422583965017</v>
      </c>
    </row>
    <row r="23" spans="1:8" ht="10.5">
      <c r="A23" s="81">
        <v>16</v>
      </c>
      <c r="B23" s="95">
        <f t="shared" si="4"/>
        <v>62127.492000000006</v>
      </c>
      <c r="C23" s="95">
        <f t="shared" si="5"/>
        <v>7765.936500000001</v>
      </c>
      <c r="D23" s="96">
        <f t="shared" si="2"/>
        <v>0.0457</v>
      </c>
      <c r="E23" s="95">
        <f t="shared" si="3"/>
        <v>798.5324206125</v>
      </c>
      <c r="F23" s="95">
        <f t="shared" si="0"/>
        <v>8564.4689206125</v>
      </c>
      <c r="G23" s="97">
        <f>POWER((1/((1+((D23-CALCOLO!$B$9+1%)/4)*1))),A23)</f>
        <v>0.9677645779547365</v>
      </c>
      <c r="H23" s="95">
        <f t="shared" si="1"/>
        <v>8288.389650363013</v>
      </c>
    </row>
    <row r="24" spans="1:8" ht="10.5">
      <c r="A24" s="81">
        <v>17</v>
      </c>
      <c r="B24" s="95">
        <f t="shared" si="4"/>
        <v>54361.5555</v>
      </c>
      <c r="C24" s="95">
        <f t="shared" si="5"/>
        <v>7765.936500000001</v>
      </c>
      <c r="D24" s="96">
        <f t="shared" si="2"/>
        <v>0.0457</v>
      </c>
      <c r="E24" s="95">
        <f t="shared" si="3"/>
        <v>709.8065961</v>
      </c>
      <c r="F24" s="95">
        <f t="shared" si="0"/>
        <v>8475.743096100001</v>
      </c>
      <c r="G24" s="97">
        <f>POWER((1/((1+((D24-CALCOLO!$B$9+1%)/4)*1))),A24)</f>
        <v>0.9657847192802119</v>
      </c>
      <c r="H24" s="95">
        <f t="shared" si="1"/>
        <v>8185.743166758134</v>
      </c>
    </row>
    <row r="25" spans="1:8" ht="10.5">
      <c r="A25" s="81">
        <v>18</v>
      </c>
      <c r="B25" s="95">
        <f t="shared" si="4"/>
        <v>46595.619</v>
      </c>
      <c r="C25" s="95">
        <f t="shared" si="5"/>
        <v>7765.936500000001</v>
      </c>
      <c r="D25" s="96">
        <f t="shared" si="2"/>
        <v>0.0457</v>
      </c>
      <c r="E25" s="95">
        <f t="shared" si="3"/>
        <v>621.0807715875</v>
      </c>
      <c r="F25" s="95">
        <f t="shared" si="0"/>
        <v>8387.017271587501</v>
      </c>
      <c r="G25" s="97">
        <f>POWER((1/((1+((D25-CALCOLO!$B$9+1%)/4)*1))),A25)</f>
        <v>0.9638089110126359</v>
      </c>
      <c r="H25" s="95">
        <f t="shared" si="1"/>
        <v>8083.481983172918</v>
      </c>
    </row>
    <row r="26" spans="1:8" ht="10.5">
      <c r="A26" s="81">
        <v>19</v>
      </c>
      <c r="B26" s="95">
        <f t="shared" si="4"/>
        <v>38829.682499999995</v>
      </c>
      <c r="C26" s="95">
        <f t="shared" si="5"/>
        <v>7765.936500000001</v>
      </c>
      <c r="D26" s="96">
        <f t="shared" si="2"/>
        <v>0.0457</v>
      </c>
      <c r="E26" s="95">
        <f t="shared" si="3"/>
        <v>532.3549470749999</v>
      </c>
      <c r="F26" s="95">
        <f t="shared" si="0"/>
        <v>8298.291447075</v>
      </c>
      <c r="G26" s="97">
        <f>POWER((1/((1+((D26-CALCOLO!$B$9+1%)/4)*1))),A26)</f>
        <v>0.9618371448656611</v>
      </c>
      <c r="H26" s="95">
        <f t="shared" si="1"/>
        <v>7981.604952717753</v>
      </c>
    </row>
    <row r="27" spans="1:8" ht="10.5">
      <c r="A27" s="81">
        <v>20</v>
      </c>
      <c r="B27" s="95">
        <f t="shared" si="4"/>
        <v>31063.745999999996</v>
      </c>
      <c r="C27" s="95">
        <f t="shared" si="5"/>
        <v>7765.936500000001</v>
      </c>
      <c r="D27" s="96">
        <f t="shared" si="2"/>
        <v>0.0457</v>
      </c>
      <c r="E27" s="95">
        <f t="shared" si="3"/>
        <v>443.6291225624999</v>
      </c>
      <c r="F27" s="95">
        <f t="shared" si="0"/>
        <v>8209.5656225625</v>
      </c>
      <c r="G27" s="97">
        <f>POWER((1/((1+((D27-CALCOLO!$B$9+1%)/4)*1))),A27)</f>
        <v>0.9598694125698927</v>
      </c>
      <c r="H27" s="95">
        <f t="shared" si="1"/>
        <v>7880.110931583053</v>
      </c>
    </row>
    <row r="28" spans="1:8" ht="10.5">
      <c r="A28" s="81">
        <v>21</v>
      </c>
      <c r="B28" s="95">
        <f t="shared" si="4"/>
        <v>23297.809499999996</v>
      </c>
      <c r="C28" s="95">
        <f t="shared" si="5"/>
        <v>7765.936500000001</v>
      </c>
      <c r="D28" s="96">
        <f t="shared" si="2"/>
        <v>0.0457</v>
      </c>
      <c r="E28" s="95">
        <f t="shared" si="3"/>
        <v>354.90329804999993</v>
      </c>
      <c r="F28" s="95">
        <f t="shared" si="0"/>
        <v>8120.83979805</v>
      </c>
      <c r="G28" s="97">
        <f>POWER((1/((1+((D28-CALCOLO!$B$9+1%)/4)*1))),A28)</f>
        <v>0.9579057058728532</v>
      </c>
      <c r="H28" s="95">
        <f t="shared" si="1"/>
        <v>7778.998779031444</v>
      </c>
    </row>
    <row r="29" spans="1:8" ht="10.5">
      <c r="A29" s="81">
        <v>22</v>
      </c>
      <c r="B29" s="95">
        <f t="shared" si="4"/>
        <v>15531.872999999996</v>
      </c>
      <c r="C29" s="95">
        <f t="shared" si="5"/>
        <v>7765.936500000001</v>
      </c>
      <c r="D29" s="96">
        <f t="shared" si="2"/>
        <v>0.0457</v>
      </c>
      <c r="E29" s="95">
        <f t="shared" si="3"/>
        <v>266.17747353749996</v>
      </c>
      <c r="F29" s="95">
        <f t="shared" si="0"/>
        <v>8032.113973537501</v>
      </c>
      <c r="G29" s="97">
        <f>POWER((1/((1+((D29-CALCOLO!$B$9+1%)/4)*1))),A29)</f>
        <v>0.9559460165389483</v>
      </c>
      <c r="H29" s="95">
        <f t="shared" si="1"/>
        <v>7678.267357389997</v>
      </c>
    </row>
    <row r="30" spans="1:8" ht="10.5">
      <c r="A30" s="81">
        <v>23</v>
      </c>
      <c r="B30" s="95">
        <f t="shared" si="4"/>
        <v>7765.936499999995</v>
      </c>
      <c r="C30" s="95">
        <f t="shared" si="5"/>
        <v>7765.936500000001</v>
      </c>
      <c r="D30" s="96">
        <f t="shared" si="2"/>
        <v>0.0457</v>
      </c>
      <c r="E30" s="95">
        <f t="shared" si="3"/>
        <v>177.45164902499994</v>
      </c>
      <c r="F30" s="95">
        <f t="shared" si="0"/>
        <v>7943.3881490250005</v>
      </c>
      <c r="G30" s="97">
        <f>POWER((1/((1+((D30-CALCOLO!$B$9+1%)/4)*1))),A30)</f>
        <v>0.9539903363494318</v>
      </c>
      <c r="H30" s="95">
        <f t="shared" si="1"/>
        <v>7577.915532042451</v>
      </c>
    </row>
    <row r="31" spans="1:8" ht="10.5">
      <c r="A31" s="81">
        <v>24</v>
      </c>
      <c r="B31" s="95">
        <f t="shared" si="4"/>
        <v>0</v>
      </c>
      <c r="C31" s="95">
        <f t="shared" si="5"/>
        <v>7765.936500000001</v>
      </c>
      <c r="D31" s="96">
        <f t="shared" si="2"/>
        <v>0.0457</v>
      </c>
      <c r="E31" s="95">
        <f t="shared" si="3"/>
        <v>88.72582451249994</v>
      </c>
      <c r="F31" s="95">
        <f t="shared" si="0"/>
        <v>7854.662324512501</v>
      </c>
      <c r="G31" s="97">
        <f>POWER((1/((1+((D31-CALCOLO!$B$9+1%)/4)*1))),A31)</f>
        <v>0.9520386571023718</v>
      </c>
      <c r="H31" s="95">
        <f t="shared" si="1"/>
        <v>7477.942171421476</v>
      </c>
    </row>
    <row r="32" ht="10.5">
      <c r="H32" s="83">
        <f>SUM(H8:H31)</f>
        <v>176052.59873842358</v>
      </c>
    </row>
    <row r="33" spans="1:8" ht="10.5">
      <c r="A33" s="82" t="s">
        <v>54</v>
      </c>
      <c r="B33" s="95"/>
      <c r="C33" s="95"/>
      <c r="H33" s="83"/>
    </row>
    <row r="34" spans="1:3" ht="10.5">
      <c r="A34" s="85" t="s">
        <v>55</v>
      </c>
      <c r="B34" s="83"/>
      <c r="C34" s="83"/>
    </row>
    <row r="35" spans="1:8" ht="10.5">
      <c r="A35" s="86" t="s">
        <v>26</v>
      </c>
      <c r="B35" s="87" t="s">
        <v>27</v>
      </c>
      <c r="C35" s="87" t="s">
        <v>28</v>
      </c>
      <c r="D35" s="98" t="s">
        <v>29</v>
      </c>
      <c r="E35" s="87" t="s">
        <v>30</v>
      </c>
      <c r="F35" s="87" t="s">
        <v>31</v>
      </c>
      <c r="G35" s="88" t="s">
        <v>32</v>
      </c>
      <c r="H35" s="87" t="s">
        <v>33</v>
      </c>
    </row>
    <row r="36" spans="1:8" ht="10.5">
      <c r="A36" s="89" t="s">
        <v>34</v>
      </c>
      <c r="B36" s="90" t="s">
        <v>35</v>
      </c>
      <c r="C36" s="91" t="s">
        <v>36</v>
      </c>
      <c r="D36" s="99" t="s">
        <v>37</v>
      </c>
      <c r="E36" s="90" t="s">
        <v>38</v>
      </c>
      <c r="F36" s="90" t="s">
        <v>39</v>
      </c>
      <c r="G36" s="92" t="s">
        <v>40</v>
      </c>
      <c r="H36" s="90" t="s">
        <v>39</v>
      </c>
    </row>
    <row r="37" spans="1:8" ht="10.5">
      <c r="A37" s="89" t="s">
        <v>41</v>
      </c>
      <c r="B37" s="83"/>
      <c r="C37" s="83"/>
      <c r="D37" s="100" t="s">
        <v>43</v>
      </c>
      <c r="E37" s="90" t="s">
        <v>44</v>
      </c>
      <c r="F37" s="90" t="s">
        <v>45</v>
      </c>
      <c r="G37" s="92" t="s">
        <v>46</v>
      </c>
      <c r="H37" s="90" t="s">
        <v>47</v>
      </c>
    </row>
    <row r="38" spans="2:8" ht="10.5">
      <c r="B38" s="90" t="s">
        <v>56</v>
      </c>
      <c r="C38" s="83"/>
      <c r="D38" s="99" t="s">
        <v>57</v>
      </c>
      <c r="E38" s="83"/>
      <c r="F38" s="83"/>
      <c r="G38" s="84"/>
      <c r="H38" s="90" t="s">
        <v>51</v>
      </c>
    </row>
    <row r="39" spans="1:8" ht="10.5">
      <c r="A39" s="94">
        <v>1</v>
      </c>
      <c r="B39" s="95">
        <f>+F78</f>
        <v>155318.73</v>
      </c>
      <c r="C39" s="95">
        <v>0</v>
      </c>
      <c r="D39" s="101">
        <f>+E83</f>
        <v>0.013443000000000004</v>
      </c>
      <c r="E39" s="95">
        <f>(B39*D39)/4</f>
        <v>521.9874218475002</v>
      </c>
      <c r="F39" s="95">
        <f aca="true" t="shared" si="6" ref="F39:F62">E39+C39</f>
        <v>521.9874218475002</v>
      </c>
      <c r="G39" s="97">
        <f aca="true" t="shared" si="7" ref="G39:G62">+G8</f>
        <v>0.9979541939024997</v>
      </c>
      <c r="H39" s="95">
        <f aca="true" t="shared" si="8" ref="H39:H62">F39*G39</f>
        <v>520.9195367970661</v>
      </c>
    </row>
    <row r="40" spans="1:8" ht="10.5">
      <c r="A40" s="94">
        <v>2</v>
      </c>
      <c r="B40" s="95">
        <f>+B39</f>
        <v>155318.73</v>
      </c>
      <c r="C40" s="95">
        <v>0</v>
      </c>
      <c r="D40" s="101">
        <f aca="true" t="shared" si="9" ref="D40:D62">+D39</f>
        <v>0.013443000000000004</v>
      </c>
      <c r="E40" s="95">
        <f aca="true" t="shared" si="10" ref="E40:E62">(B39*D40)/4</f>
        <v>521.9874218475002</v>
      </c>
      <c r="F40" s="95">
        <f t="shared" si="6"/>
        <v>521.9874218475002</v>
      </c>
      <c r="G40" s="97">
        <f t="shared" si="7"/>
        <v>0.9959125731275881</v>
      </c>
      <c r="H40" s="95">
        <f t="shared" si="8"/>
        <v>519.8538364323797</v>
      </c>
    </row>
    <row r="41" spans="1:8" ht="10.5">
      <c r="A41" s="94">
        <v>3</v>
      </c>
      <c r="B41" s="95">
        <f>+B39</f>
        <v>155318.73</v>
      </c>
      <c r="C41" s="95">
        <v>0</v>
      </c>
      <c r="D41" s="101">
        <f t="shared" si="9"/>
        <v>0.013443000000000004</v>
      </c>
      <c r="E41" s="95">
        <f t="shared" si="10"/>
        <v>521.9874218475002</v>
      </c>
      <c r="F41" s="95">
        <f t="shared" si="6"/>
        <v>521.9874218475002</v>
      </c>
      <c r="G41" s="97">
        <f t="shared" si="7"/>
        <v>0.9938751291129064</v>
      </c>
      <c r="H41" s="95">
        <f t="shared" si="8"/>
        <v>518.7903162839974</v>
      </c>
    </row>
    <row r="42" spans="1:8" ht="10.5">
      <c r="A42" s="94">
        <v>4</v>
      </c>
      <c r="B42" s="95">
        <f>+B39</f>
        <v>155318.73</v>
      </c>
      <c r="C42" s="95">
        <v>0</v>
      </c>
      <c r="D42" s="101">
        <f t="shared" si="9"/>
        <v>0.013443000000000004</v>
      </c>
      <c r="E42" s="95">
        <f t="shared" si="10"/>
        <v>521.9874218475002</v>
      </c>
      <c r="F42" s="95">
        <f t="shared" si="6"/>
        <v>521.9874218475002</v>
      </c>
      <c r="G42" s="97">
        <f t="shared" si="7"/>
        <v>0.9918418533136134</v>
      </c>
      <c r="H42" s="95">
        <f t="shared" si="8"/>
        <v>517.7289718916195</v>
      </c>
    </row>
    <row r="43" spans="1:8" ht="10.5">
      <c r="A43" s="94">
        <v>5</v>
      </c>
      <c r="B43" s="95">
        <f aca="true" t="shared" si="11" ref="B43:B62">B42-C43</f>
        <v>147552.7935</v>
      </c>
      <c r="C43" s="95">
        <f>+B42/20</f>
        <v>7765.936500000001</v>
      </c>
      <c r="D43" s="101">
        <f t="shared" si="9"/>
        <v>0.013443000000000004</v>
      </c>
      <c r="E43" s="95">
        <f t="shared" si="10"/>
        <v>521.9874218475002</v>
      </c>
      <c r="F43" s="95">
        <f t="shared" si="6"/>
        <v>8287.923921847501</v>
      </c>
      <c r="G43" s="97">
        <f t="shared" si="7"/>
        <v>0.9898127372023484</v>
      </c>
      <c r="H43" s="95">
        <f t="shared" si="8"/>
        <v>8203.492662808698</v>
      </c>
    </row>
    <row r="44" spans="1:8" ht="10.5">
      <c r="A44" s="94">
        <v>6</v>
      </c>
      <c r="B44" s="95">
        <f t="shared" si="11"/>
        <v>139786.857</v>
      </c>
      <c r="C44" s="95">
        <f aca="true" t="shared" si="12" ref="C44:C62">+C43</f>
        <v>7765.936500000001</v>
      </c>
      <c r="D44" s="101">
        <f t="shared" si="9"/>
        <v>0.013443000000000004</v>
      </c>
      <c r="E44" s="95">
        <f t="shared" si="10"/>
        <v>495.8880507551251</v>
      </c>
      <c r="F44" s="95">
        <f t="shared" si="6"/>
        <v>8261.824550755126</v>
      </c>
      <c r="G44" s="97">
        <f t="shared" si="7"/>
        <v>0.9877877722691965</v>
      </c>
      <c r="H44" s="95">
        <f t="shared" si="8"/>
        <v>8160.92926786936</v>
      </c>
    </row>
    <row r="45" spans="1:8" ht="10.5">
      <c r="A45" s="94">
        <v>7</v>
      </c>
      <c r="B45" s="95">
        <f t="shared" si="11"/>
        <v>132020.92049999998</v>
      </c>
      <c r="C45" s="95">
        <f t="shared" si="12"/>
        <v>7765.936500000001</v>
      </c>
      <c r="D45" s="101">
        <f t="shared" si="9"/>
        <v>0.013443000000000004</v>
      </c>
      <c r="E45" s="95">
        <f t="shared" si="10"/>
        <v>469.7886796627501</v>
      </c>
      <c r="F45" s="95">
        <f t="shared" si="6"/>
        <v>8235.725179662752</v>
      </c>
      <c r="G45" s="97">
        <f t="shared" si="7"/>
        <v>0.9857669500216519</v>
      </c>
      <c r="H45" s="95">
        <f t="shared" si="8"/>
        <v>8118.505691572672</v>
      </c>
    </row>
    <row r="46" spans="1:8" ht="10.5">
      <c r="A46" s="94">
        <v>8</v>
      </c>
      <c r="B46" s="95">
        <f t="shared" si="11"/>
        <v>124254.98399999998</v>
      </c>
      <c r="C46" s="95">
        <f t="shared" si="12"/>
        <v>7765.936500000001</v>
      </c>
      <c r="D46" s="101">
        <f t="shared" si="9"/>
        <v>0.013443000000000004</v>
      </c>
      <c r="E46" s="95">
        <f t="shared" si="10"/>
        <v>443.68930857037503</v>
      </c>
      <c r="F46" s="95">
        <f t="shared" si="6"/>
        <v>8209.625808570376</v>
      </c>
      <c r="G46" s="97">
        <f t="shared" si="7"/>
        <v>0.9837502619845834</v>
      </c>
      <c r="H46" s="95">
        <f t="shared" si="8"/>
        <v>8076.221539976505</v>
      </c>
    </row>
    <row r="47" spans="1:8" ht="10.5">
      <c r="A47" s="94">
        <v>9</v>
      </c>
      <c r="B47" s="95">
        <f t="shared" si="11"/>
        <v>116489.04749999999</v>
      </c>
      <c r="C47" s="95">
        <f t="shared" si="12"/>
        <v>7765.936500000001</v>
      </c>
      <c r="D47" s="101">
        <f t="shared" si="9"/>
        <v>0.013443000000000004</v>
      </c>
      <c r="E47" s="95">
        <f t="shared" si="10"/>
        <v>417.589937478</v>
      </c>
      <c r="F47" s="95">
        <f t="shared" si="6"/>
        <v>8183.526437478001</v>
      </c>
      <c r="G47" s="97">
        <f t="shared" si="7"/>
        <v>0.9817376997001979</v>
      </c>
      <c r="H47" s="95">
        <f t="shared" si="8"/>
        <v>8034.076420165407</v>
      </c>
    </row>
    <row r="48" spans="1:8" ht="10.5">
      <c r="A48" s="94">
        <v>10</v>
      </c>
      <c r="B48" s="95">
        <f t="shared" si="11"/>
        <v>108723.11099999999</v>
      </c>
      <c r="C48" s="95">
        <f t="shared" si="12"/>
        <v>7765.936500000001</v>
      </c>
      <c r="D48" s="101">
        <f t="shared" si="9"/>
        <v>0.013443000000000004</v>
      </c>
      <c r="E48" s="95">
        <f t="shared" si="10"/>
        <v>391.4905663856251</v>
      </c>
      <c r="F48" s="95">
        <f t="shared" si="6"/>
        <v>8157.427066385626</v>
      </c>
      <c r="G48" s="97">
        <f t="shared" si="7"/>
        <v>0.9797292547280053</v>
      </c>
      <c r="H48" s="95">
        <f t="shared" si="8"/>
        <v>7992.069940248048</v>
      </c>
    </row>
    <row r="49" spans="1:8" ht="10.5">
      <c r="A49" s="94">
        <v>11</v>
      </c>
      <c r="B49" s="95">
        <f t="shared" si="11"/>
        <v>100957.1745</v>
      </c>
      <c r="C49" s="95">
        <f t="shared" si="12"/>
        <v>7765.936500000001</v>
      </c>
      <c r="D49" s="101">
        <f t="shared" si="9"/>
        <v>0.013443000000000004</v>
      </c>
      <c r="E49" s="95">
        <f t="shared" si="10"/>
        <v>365.39119529325006</v>
      </c>
      <c r="F49" s="95">
        <f t="shared" si="6"/>
        <v>8131.327695293251</v>
      </c>
      <c r="G49" s="97">
        <f t="shared" si="7"/>
        <v>0.9777249186447833</v>
      </c>
      <c r="H49" s="95">
        <f t="shared" si="8"/>
        <v>7950.201709354667</v>
      </c>
    </row>
    <row r="50" spans="1:8" ht="10.5">
      <c r="A50" s="94">
        <v>12</v>
      </c>
      <c r="B50" s="95">
        <f t="shared" si="11"/>
        <v>93191.238</v>
      </c>
      <c r="C50" s="95">
        <f t="shared" si="12"/>
        <v>7765.936500000001</v>
      </c>
      <c r="D50" s="101">
        <f t="shared" si="9"/>
        <v>0.013443000000000004</v>
      </c>
      <c r="E50" s="95">
        <f t="shared" si="10"/>
        <v>339.29182420087506</v>
      </c>
      <c r="F50" s="95">
        <f t="shared" si="6"/>
        <v>8105.228324200876</v>
      </c>
      <c r="G50" s="97">
        <f t="shared" si="7"/>
        <v>0.9757246830445419</v>
      </c>
      <c r="H50" s="95">
        <f t="shared" si="8"/>
        <v>7908.471337634543</v>
      </c>
    </row>
    <row r="51" spans="1:8" ht="10.5">
      <c r="A51" s="94">
        <v>13</v>
      </c>
      <c r="B51" s="95">
        <f t="shared" si="11"/>
        <v>85425.3015</v>
      </c>
      <c r="C51" s="95">
        <f t="shared" si="12"/>
        <v>7765.936500000001</v>
      </c>
      <c r="D51" s="101">
        <f t="shared" si="9"/>
        <v>0.013443000000000004</v>
      </c>
      <c r="E51" s="95">
        <f t="shared" si="10"/>
        <v>313.19245310850005</v>
      </c>
      <c r="F51" s="95">
        <f t="shared" si="6"/>
        <v>8079.1289531085</v>
      </c>
      <c r="G51" s="97">
        <f t="shared" si="7"/>
        <v>0.9737285395384878</v>
      </c>
      <c r="H51" s="95">
        <f t="shared" si="8"/>
        <v>7866.8784362534525</v>
      </c>
    </row>
    <row r="52" spans="1:8" ht="10.5">
      <c r="A52" s="94">
        <v>14</v>
      </c>
      <c r="B52" s="95">
        <f t="shared" si="11"/>
        <v>77659.365</v>
      </c>
      <c r="C52" s="95">
        <f t="shared" si="12"/>
        <v>7765.936500000001</v>
      </c>
      <c r="D52" s="101">
        <f t="shared" si="9"/>
        <v>0.013443000000000004</v>
      </c>
      <c r="E52" s="95">
        <f t="shared" si="10"/>
        <v>287.0930820161251</v>
      </c>
      <c r="F52" s="95">
        <f t="shared" si="6"/>
        <v>8053.0295820161255</v>
      </c>
      <c r="G52" s="97">
        <f t="shared" si="7"/>
        <v>0.97173647975499</v>
      </c>
      <c r="H52" s="95">
        <f t="shared" si="8"/>
        <v>7825.422617391148</v>
      </c>
    </row>
    <row r="53" spans="1:8" ht="10.5">
      <c r="A53" s="94">
        <v>15</v>
      </c>
      <c r="B53" s="95">
        <f t="shared" si="11"/>
        <v>69893.42850000001</v>
      </c>
      <c r="C53" s="95">
        <f t="shared" si="12"/>
        <v>7765.936500000001</v>
      </c>
      <c r="D53" s="101">
        <f t="shared" si="9"/>
        <v>0.013443000000000004</v>
      </c>
      <c r="E53" s="95">
        <f t="shared" si="10"/>
        <v>260.9937109237501</v>
      </c>
      <c r="F53" s="95">
        <f t="shared" si="6"/>
        <v>8026.930210923751</v>
      </c>
      <c r="G53" s="97">
        <f t="shared" si="7"/>
        <v>0.9697484953395438</v>
      </c>
      <c r="H53" s="95">
        <f t="shared" si="8"/>
        <v>7784.103494238834</v>
      </c>
    </row>
    <row r="54" spans="1:8" ht="10.5">
      <c r="A54" s="81">
        <v>16</v>
      </c>
      <c r="B54" s="95">
        <f t="shared" si="11"/>
        <v>62127.492000000006</v>
      </c>
      <c r="C54" s="95">
        <f t="shared" si="12"/>
        <v>7765.936500000001</v>
      </c>
      <c r="D54" s="101">
        <f t="shared" si="9"/>
        <v>0.013443000000000004</v>
      </c>
      <c r="E54" s="95">
        <f t="shared" si="10"/>
        <v>234.8943398313751</v>
      </c>
      <c r="F54" s="95">
        <f t="shared" si="6"/>
        <v>8000.830839831376</v>
      </c>
      <c r="G54" s="97">
        <f t="shared" si="7"/>
        <v>0.9677645779547365</v>
      </c>
      <c r="H54" s="95">
        <f t="shared" si="8"/>
        <v>7742.920680996651</v>
      </c>
    </row>
    <row r="55" spans="1:8" ht="10.5">
      <c r="A55" s="81">
        <v>17</v>
      </c>
      <c r="B55" s="95">
        <f t="shared" si="11"/>
        <v>54361.5555</v>
      </c>
      <c r="C55" s="95">
        <f t="shared" si="12"/>
        <v>7765.936500000001</v>
      </c>
      <c r="D55" s="101">
        <f t="shared" si="9"/>
        <v>0.013443000000000004</v>
      </c>
      <c r="E55" s="95">
        <f t="shared" si="10"/>
        <v>208.79496873900007</v>
      </c>
      <c r="F55" s="95">
        <f t="shared" si="6"/>
        <v>7974.731468739001</v>
      </c>
      <c r="G55" s="97">
        <f t="shared" si="7"/>
        <v>0.9657847192802119</v>
      </c>
      <c r="H55" s="95">
        <f t="shared" si="8"/>
        <v>7701.873792871168</v>
      </c>
    </row>
    <row r="56" spans="1:8" ht="10.5">
      <c r="A56" s="81">
        <v>18</v>
      </c>
      <c r="B56" s="95">
        <f t="shared" si="11"/>
        <v>46595.619</v>
      </c>
      <c r="C56" s="95">
        <f t="shared" si="12"/>
        <v>7765.936500000001</v>
      </c>
      <c r="D56" s="101">
        <f t="shared" si="9"/>
        <v>0.013443000000000004</v>
      </c>
      <c r="E56" s="95">
        <f t="shared" si="10"/>
        <v>182.69559764662506</v>
      </c>
      <c r="F56" s="95">
        <f t="shared" si="6"/>
        <v>7948.632097646626</v>
      </c>
      <c r="G56" s="97">
        <f t="shared" si="7"/>
        <v>0.9638089110126359</v>
      </c>
      <c r="H56" s="95">
        <f t="shared" si="8"/>
        <v>7660.962446072878</v>
      </c>
    </row>
    <row r="57" spans="1:8" ht="10.5">
      <c r="A57" s="81">
        <v>19</v>
      </c>
      <c r="B57" s="95">
        <f t="shared" si="11"/>
        <v>38829.682499999995</v>
      </c>
      <c r="C57" s="95">
        <f t="shared" si="12"/>
        <v>7765.936500000001</v>
      </c>
      <c r="D57" s="101">
        <f t="shared" si="9"/>
        <v>0.013443000000000004</v>
      </c>
      <c r="E57" s="95">
        <f t="shared" si="10"/>
        <v>156.59622655425002</v>
      </c>
      <c r="F57" s="95">
        <f t="shared" si="6"/>
        <v>7922.532726554251</v>
      </c>
      <c r="G57" s="97">
        <f t="shared" si="7"/>
        <v>0.9618371448656611</v>
      </c>
      <c r="H57" s="95">
        <f t="shared" si="8"/>
        <v>7620.186257813702</v>
      </c>
    </row>
    <row r="58" spans="1:8" ht="10.5">
      <c r="A58" s="81">
        <v>20</v>
      </c>
      <c r="B58" s="95">
        <f t="shared" si="11"/>
        <v>31063.745999999996</v>
      </c>
      <c r="C58" s="95">
        <f t="shared" si="12"/>
        <v>7765.936500000001</v>
      </c>
      <c r="D58" s="101">
        <f t="shared" si="9"/>
        <v>0.013443000000000004</v>
      </c>
      <c r="E58" s="95">
        <f t="shared" si="10"/>
        <v>130.49685546187501</v>
      </c>
      <c r="F58" s="95">
        <f t="shared" si="6"/>
        <v>7896.433355461876</v>
      </c>
      <c r="G58" s="97">
        <f t="shared" si="7"/>
        <v>0.9598694125698927</v>
      </c>
      <c r="H58" s="95">
        <f t="shared" si="8"/>
        <v>7579.544846304498</v>
      </c>
    </row>
    <row r="59" spans="1:8" ht="10.5">
      <c r="A59" s="81">
        <v>21</v>
      </c>
      <c r="B59" s="95">
        <f t="shared" si="11"/>
        <v>23297.809499999996</v>
      </c>
      <c r="C59" s="95">
        <f t="shared" si="12"/>
        <v>7765.936500000001</v>
      </c>
      <c r="D59" s="101">
        <f t="shared" si="9"/>
        <v>0.013443000000000004</v>
      </c>
      <c r="E59" s="95">
        <f t="shared" si="10"/>
        <v>104.3974843695</v>
      </c>
      <c r="F59" s="95">
        <f t="shared" si="6"/>
        <v>7870.3339843695</v>
      </c>
      <c r="G59" s="97">
        <f t="shared" si="7"/>
        <v>0.9579057058728532</v>
      </c>
      <c r="H59" s="95">
        <f t="shared" si="8"/>
        <v>7539.037830752572</v>
      </c>
    </row>
    <row r="60" spans="1:8" ht="10.5">
      <c r="A60" s="81">
        <v>22</v>
      </c>
      <c r="B60" s="95">
        <f t="shared" si="11"/>
        <v>15531.872999999996</v>
      </c>
      <c r="C60" s="95">
        <f t="shared" si="12"/>
        <v>7765.936500000001</v>
      </c>
      <c r="D60" s="101">
        <f t="shared" si="9"/>
        <v>0.013443000000000004</v>
      </c>
      <c r="E60" s="95">
        <f t="shared" si="10"/>
        <v>78.29811327712501</v>
      </c>
      <c r="F60" s="95">
        <f t="shared" si="6"/>
        <v>7844.234613277125</v>
      </c>
      <c r="G60" s="97">
        <f t="shared" si="7"/>
        <v>0.9559460165389483</v>
      </c>
      <c r="H60" s="95">
        <f t="shared" si="8"/>
        <v>7498.664831359206</v>
      </c>
    </row>
    <row r="61" spans="1:8" ht="10.5">
      <c r="A61" s="81">
        <v>23</v>
      </c>
      <c r="B61" s="95">
        <f t="shared" si="11"/>
        <v>7765.936499999995</v>
      </c>
      <c r="C61" s="95">
        <f t="shared" si="12"/>
        <v>7765.936500000001</v>
      </c>
      <c r="D61" s="101">
        <f t="shared" si="9"/>
        <v>0.013443000000000004</v>
      </c>
      <c r="E61" s="95">
        <f t="shared" si="10"/>
        <v>52.19874218475</v>
      </c>
      <c r="F61" s="95">
        <f t="shared" si="6"/>
        <v>7818.1352421847505</v>
      </c>
      <c r="G61" s="97">
        <f t="shared" si="7"/>
        <v>0.9539903363494318</v>
      </c>
      <c r="H61" s="95">
        <f t="shared" si="8"/>
        <v>7458.425469317176</v>
      </c>
    </row>
    <row r="62" spans="1:8" ht="10.5">
      <c r="A62" s="81">
        <v>24</v>
      </c>
      <c r="B62" s="95">
        <f t="shared" si="11"/>
        <v>0</v>
      </c>
      <c r="C62" s="95">
        <f t="shared" si="12"/>
        <v>7765.936500000001</v>
      </c>
      <c r="D62" s="101">
        <f t="shared" si="9"/>
        <v>0.013443000000000004</v>
      </c>
      <c r="E62" s="95">
        <f t="shared" si="10"/>
        <v>26.09937109237499</v>
      </c>
      <c r="F62" s="95">
        <f t="shared" si="6"/>
        <v>7792.035871092376</v>
      </c>
      <c r="G62" s="97">
        <f t="shared" si="7"/>
        <v>0.9520386571023718</v>
      </c>
      <c r="H62" s="95">
        <f t="shared" si="8"/>
        <v>7418.319366808295</v>
      </c>
    </row>
    <row r="63" spans="2:8" ht="10.5">
      <c r="B63" s="95"/>
      <c r="C63" s="95"/>
      <c r="D63" s="101"/>
      <c r="E63" s="95"/>
      <c r="F63" s="95"/>
      <c r="G63" s="97"/>
      <c r="H63" s="83"/>
    </row>
    <row r="64" spans="2:8" ht="10.5">
      <c r="B64" s="95"/>
      <c r="C64" s="95"/>
      <c r="D64" s="102"/>
      <c r="E64" s="103" t="s">
        <v>52</v>
      </c>
      <c r="F64" s="95"/>
      <c r="G64" s="104" t="s">
        <v>53</v>
      </c>
      <c r="H64" s="105">
        <f>SUM(H39:H62)</f>
        <v>158217.60130121454</v>
      </c>
    </row>
    <row r="67" spans="1:8" ht="10.5">
      <c r="A67" s="106" t="s">
        <v>58</v>
      </c>
      <c r="B67" s="95"/>
      <c r="C67" s="95"/>
      <c r="D67" s="107" t="s">
        <v>53</v>
      </c>
      <c r="E67" s="95">
        <f>+H32</f>
        <v>176052.59873842358</v>
      </c>
      <c r="F67" s="103" t="s">
        <v>59</v>
      </c>
      <c r="G67" s="97"/>
      <c r="H67" s="83"/>
    </row>
    <row r="68" spans="1:8" ht="10.5">
      <c r="A68" s="106" t="s">
        <v>60</v>
      </c>
      <c r="B68" s="95"/>
      <c r="C68" s="95"/>
      <c r="D68" s="107" t="s">
        <v>53</v>
      </c>
      <c r="E68" s="95">
        <f>+H64</f>
        <v>158217.60130121454</v>
      </c>
      <c r="F68" s="103" t="s">
        <v>61</v>
      </c>
      <c r="G68" s="97"/>
      <c r="H68" s="83"/>
    </row>
    <row r="69" spans="2:8" ht="10.5">
      <c r="B69" s="83"/>
      <c r="C69" s="83"/>
      <c r="D69" s="108"/>
      <c r="E69" s="91" t="s">
        <v>62</v>
      </c>
      <c r="F69" s="83"/>
      <c r="G69" s="84"/>
      <c r="H69" s="83"/>
    </row>
    <row r="70" spans="2:8" ht="10.5">
      <c r="B70" s="133" t="s">
        <v>63</v>
      </c>
      <c r="C70" s="133"/>
      <c r="D70" s="108" t="s">
        <v>53</v>
      </c>
      <c r="E70" s="105">
        <f>E67-E68</f>
        <v>17834.997437209036</v>
      </c>
      <c r="F70" s="91"/>
      <c r="G70" s="109"/>
      <c r="H70" s="110"/>
    </row>
    <row r="71" spans="2:8" ht="10.5">
      <c r="B71" s="133" t="s">
        <v>63</v>
      </c>
      <c r="C71" s="133"/>
      <c r="D71" s="108" t="s">
        <v>64</v>
      </c>
      <c r="E71" s="111">
        <f>+E70/CALCOLO!B5</f>
        <v>0.11482837541363515</v>
      </c>
      <c r="F71" s="112" t="s">
        <v>65</v>
      </c>
      <c r="G71" s="113"/>
      <c r="H71" s="110"/>
    </row>
    <row r="72" spans="2:8" ht="10.5">
      <c r="B72" s="83"/>
      <c r="C72" s="83"/>
      <c r="E72" s="83"/>
      <c r="F72" s="83"/>
      <c r="G72" s="84"/>
      <c r="H72" s="83"/>
    </row>
    <row r="73" spans="2:8" ht="10.5">
      <c r="B73" s="83"/>
      <c r="C73" s="114" t="s">
        <v>66</v>
      </c>
      <c r="D73" s="115"/>
      <c r="E73" s="116">
        <f>+E70</f>
        <v>17834.997437209036</v>
      </c>
      <c r="F73" s="116" t="s">
        <v>85</v>
      </c>
      <c r="G73" s="117" t="s">
        <v>67</v>
      </c>
      <c r="H73" s="83"/>
    </row>
    <row r="74" spans="2:8" ht="10.5">
      <c r="B74" s="83"/>
      <c r="C74" s="83"/>
      <c r="E74" s="83"/>
      <c r="F74" s="83"/>
      <c r="G74" s="84"/>
      <c r="H74" s="83"/>
    </row>
    <row r="75" spans="1:8" ht="10.5">
      <c r="A75" s="82" t="s">
        <v>68</v>
      </c>
      <c r="B75" s="83"/>
      <c r="C75" s="110" t="s">
        <v>86</v>
      </c>
      <c r="E75" s="118"/>
      <c r="F75" s="83"/>
      <c r="G75" s="84"/>
      <c r="H75" s="83"/>
    </row>
    <row r="76" spans="1:8" ht="10.5">
      <c r="A76" s="82" t="s">
        <v>70</v>
      </c>
      <c r="B76" s="119" t="s">
        <v>87</v>
      </c>
      <c r="C76" s="83"/>
      <c r="E76" s="83"/>
      <c r="F76" s="83"/>
      <c r="G76" s="84"/>
      <c r="H76" s="83"/>
    </row>
    <row r="77" spans="2:8" ht="10.5">
      <c r="B77" s="103" t="s">
        <v>72</v>
      </c>
      <c r="C77" s="83"/>
      <c r="E77" s="83"/>
      <c r="F77" s="83"/>
      <c r="G77" s="84"/>
      <c r="H77" s="83"/>
    </row>
    <row r="78" spans="1:8" ht="10.5">
      <c r="A78" s="82" t="s">
        <v>73</v>
      </c>
      <c r="B78" s="103" t="s">
        <v>74</v>
      </c>
      <c r="C78" s="83"/>
      <c r="E78" s="83"/>
      <c r="F78" s="120">
        <f>+CALCOLO!B4</f>
        <v>155318.73</v>
      </c>
      <c r="G78" s="84"/>
      <c r="H78" s="83"/>
    </row>
    <row r="79" spans="1:8" ht="10.5">
      <c r="A79" s="82" t="s">
        <v>75</v>
      </c>
      <c r="B79" s="121" t="s">
        <v>76</v>
      </c>
      <c r="C79" s="83"/>
      <c r="E79" s="83"/>
      <c r="F79" s="122">
        <f>CALCOLO!B7+CALCOLO!B9</f>
        <v>0.0457</v>
      </c>
      <c r="G79" s="84"/>
      <c r="H79" s="83"/>
    </row>
    <row r="80" spans="1:8" ht="10.5">
      <c r="A80" s="82" t="s">
        <v>77</v>
      </c>
      <c r="B80" s="103" t="s">
        <v>78</v>
      </c>
      <c r="C80" s="83"/>
      <c r="E80" s="83"/>
      <c r="F80" s="123">
        <f>+F78</f>
        <v>155318.73</v>
      </c>
      <c r="G80" s="84"/>
      <c r="H80" s="83"/>
    </row>
    <row r="81" spans="2:8" ht="15">
      <c r="B81" s="121" t="s">
        <v>79</v>
      </c>
      <c r="C81" s="77">
        <f>+CALCOLO!B6</f>
        <v>0.7</v>
      </c>
      <c r="D81" s="124" t="s">
        <v>80</v>
      </c>
      <c r="E81" s="122">
        <v>0</v>
      </c>
      <c r="F81" s="83"/>
      <c r="G81" s="84"/>
      <c r="H81" s="83"/>
    </row>
    <row r="82" spans="2:8" ht="10.5">
      <c r="B82" s="121" t="s">
        <v>81</v>
      </c>
      <c r="C82" s="125">
        <f>100%-C81</f>
        <v>0.30000000000000004</v>
      </c>
      <c r="D82" s="124" t="s">
        <v>80</v>
      </c>
      <c r="E82" s="122">
        <f>+CALCOLO!B8+CALCOLO!B9</f>
        <v>0.04481</v>
      </c>
      <c r="F82" s="83" t="s">
        <v>88</v>
      </c>
      <c r="G82" s="84"/>
      <c r="H82" s="83"/>
    </row>
    <row r="83" spans="1:8" ht="10.5">
      <c r="A83" s="82" t="s">
        <v>83</v>
      </c>
      <c r="B83" s="121" t="s">
        <v>84</v>
      </c>
      <c r="C83" s="83"/>
      <c r="D83" s="126">
        <f ca="1">TODAY()</f>
        <v>43402</v>
      </c>
      <c r="E83" s="127">
        <f>(+E82*C82)+(E81*C81)</f>
        <v>0.013443000000000004</v>
      </c>
      <c r="F83" s="83"/>
      <c r="G83" s="84"/>
      <c r="H83" s="83"/>
    </row>
  </sheetData>
  <sheetProtection selectLockedCells="1" selectUnlockedCells="1"/>
  <mergeCells count="2">
    <mergeCell ref="B70:C70"/>
    <mergeCell ref="B71:C71"/>
  </mergeCells>
  <hyperlinks>
    <hyperlink ref="A3" r:id="rId1" display="Tasso di Riferimento UE"/>
    <hyperlink ref="A34" r:id="rId2" display="Euribo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118"/>
  <sheetViews>
    <sheetView showGridLines="0" zoomScalePageLayoutView="0" workbookViewId="0" topLeftCell="A88">
      <selection activeCell="F106" sqref="F106"/>
    </sheetView>
  </sheetViews>
  <sheetFormatPr defaultColWidth="12.57421875" defaultRowHeight="12.75"/>
  <cols>
    <col min="1" max="1" width="7.00390625" style="32" customWidth="1"/>
    <col min="2" max="2" width="19.140625" style="33" customWidth="1"/>
    <col min="3" max="3" width="14.28125" style="33" customWidth="1"/>
    <col min="4" max="4" width="10.140625" style="32" customWidth="1"/>
    <col min="5" max="5" width="13.57421875" style="33" customWidth="1"/>
    <col min="6" max="6" width="13.140625" style="33" customWidth="1"/>
    <col min="7" max="7" width="13.00390625" style="34" customWidth="1"/>
    <col min="8" max="8" width="15.421875" style="33" customWidth="1"/>
    <col min="9" max="9" width="23.140625" style="35" customWidth="1"/>
    <col min="10" max="16384" width="12.57421875" style="32" customWidth="1"/>
  </cols>
  <sheetData>
    <row r="1" ht="15">
      <c r="A1" s="36" t="s">
        <v>24</v>
      </c>
    </row>
    <row r="2" ht="15">
      <c r="A2" s="37" t="s">
        <v>25</v>
      </c>
    </row>
    <row r="3" spans="1:8" ht="15">
      <c r="A3" s="38" t="s">
        <v>26</v>
      </c>
      <c r="B3" s="39" t="s">
        <v>27</v>
      </c>
      <c r="C3" s="39" t="s">
        <v>28</v>
      </c>
      <c r="D3" s="38" t="s">
        <v>29</v>
      </c>
      <c r="E3" s="39" t="s">
        <v>30</v>
      </c>
      <c r="F3" s="39" t="s">
        <v>31</v>
      </c>
      <c r="G3" s="40" t="s">
        <v>32</v>
      </c>
      <c r="H3" s="39" t="s">
        <v>33</v>
      </c>
    </row>
    <row r="4" spans="1:8" ht="15">
      <c r="A4" s="41" t="s">
        <v>34</v>
      </c>
      <c r="B4" s="42" t="s">
        <v>35</v>
      </c>
      <c r="C4" s="43" t="s">
        <v>36</v>
      </c>
      <c r="D4" s="41" t="s">
        <v>37</v>
      </c>
      <c r="E4" s="42" t="s">
        <v>38</v>
      </c>
      <c r="F4" s="42" t="s">
        <v>39</v>
      </c>
      <c r="G4" s="44" t="s">
        <v>40</v>
      </c>
      <c r="H4" s="42" t="s">
        <v>39</v>
      </c>
    </row>
    <row r="5" spans="1:8" ht="15">
      <c r="A5" s="41" t="s">
        <v>41</v>
      </c>
      <c r="B5" s="45" t="s">
        <v>42</v>
      </c>
      <c r="D5" s="36" t="s">
        <v>43</v>
      </c>
      <c r="E5" s="42" t="s">
        <v>44</v>
      </c>
      <c r="F5" s="42" t="s">
        <v>45</v>
      </c>
      <c r="G5" s="44" t="s">
        <v>46</v>
      </c>
      <c r="H5" s="42" t="s">
        <v>47</v>
      </c>
    </row>
    <row r="6" spans="1:8" ht="15">
      <c r="A6" s="41" t="s">
        <v>48</v>
      </c>
      <c r="B6" s="42" t="s">
        <v>49</v>
      </c>
      <c r="D6" s="41" t="s">
        <v>50</v>
      </c>
      <c r="H6" s="42" t="s">
        <v>51</v>
      </c>
    </row>
    <row r="7" spans="1:8" ht="15">
      <c r="A7" s="41"/>
      <c r="B7" s="128">
        <f>+F113</f>
        <v>155318.73</v>
      </c>
      <c r="D7" s="41"/>
      <c r="H7" s="42"/>
    </row>
    <row r="8" spans="1:8" ht="15">
      <c r="A8" s="46">
        <v>1</v>
      </c>
      <c r="B8" s="47">
        <f>+B7-C8</f>
        <v>151435.76175</v>
      </c>
      <c r="C8" s="47">
        <f>+B7/40</f>
        <v>3882.9682500000004</v>
      </c>
      <c r="D8" s="48">
        <f>+F114</f>
        <v>0.0457</v>
      </c>
      <c r="E8" s="47">
        <f aca="true" t="shared" si="0" ref="E8:E47">(B7*D8)/4</f>
        <v>1774.51649025</v>
      </c>
      <c r="F8" s="47">
        <f aca="true" t="shared" si="1" ref="F8:F47">E8+C8</f>
        <v>5657.48474025</v>
      </c>
      <c r="G8" s="49">
        <f>POWER((1/((1+((D8-CALCOLO!$B$9+1%)/4)*1))),A8)</f>
        <v>0.9979541939024997</v>
      </c>
      <c r="H8" s="47">
        <f aca="true" t="shared" si="2" ref="H8:H47">F8*G8</f>
        <v>5645.910623471882</v>
      </c>
    </row>
    <row r="9" spans="1:8" ht="15">
      <c r="A9" s="46">
        <v>2</v>
      </c>
      <c r="B9" s="47">
        <f aca="true" t="shared" si="3" ref="B9:B47">+B8-C8</f>
        <v>147552.7935</v>
      </c>
      <c r="C9" s="47">
        <f aca="true" t="shared" si="4" ref="C9:C47">+C8</f>
        <v>3882.9682500000004</v>
      </c>
      <c r="D9" s="48">
        <f aca="true" t="shared" si="5" ref="D9:D47">+D8</f>
        <v>0.0457</v>
      </c>
      <c r="E9" s="47">
        <f t="shared" si="0"/>
        <v>1730.1535779937499</v>
      </c>
      <c r="F9" s="47">
        <f t="shared" si="1"/>
        <v>5613.12182799375</v>
      </c>
      <c r="G9" s="49">
        <f>POWER((1/((1+((D9-CALCOLO!$B$9+1%)/4)*1))),A9)</f>
        <v>0.9959125731275881</v>
      </c>
      <c r="H9" s="47">
        <f t="shared" si="2"/>
        <v>5590.178602995887</v>
      </c>
    </row>
    <row r="10" spans="1:8" ht="15">
      <c r="A10" s="46">
        <v>3</v>
      </c>
      <c r="B10" s="47">
        <f t="shared" si="3"/>
        <v>143669.82525</v>
      </c>
      <c r="C10" s="47">
        <f t="shared" si="4"/>
        <v>3882.9682500000004</v>
      </c>
      <c r="D10" s="48">
        <f t="shared" si="5"/>
        <v>0.0457</v>
      </c>
      <c r="E10" s="47">
        <f t="shared" si="0"/>
        <v>1685.7906657375</v>
      </c>
      <c r="F10" s="47">
        <f t="shared" si="1"/>
        <v>5568.7589157375005</v>
      </c>
      <c r="G10" s="49">
        <f>POWER((1/((1+((D10-CALCOLO!$B$9+1%)/4)*1))),A10)</f>
        <v>0.9938751291129064</v>
      </c>
      <c r="H10" s="47">
        <f t="shared" si="2"/>
        <v>5534.650986377257</v>
      </c>
    </row>
    <row r="11" spans="1:8" ht="15">
      <c r="A11" s="46">
        <v>4</v>
      </c>
      <c r="B11" s="47">
        <f t="shared" si="3"/>
        <v>139786.857</v>
      </c>
      <c r="C11" s="47">
        <f t="shared" si="4"/>
        <v>3882.9682500000004</v>
      </c>
      <c r="D11" s="48">
        <f t="shared" si="5"/>
        <v>0.0457</v>
      </c>
      <c r="E11" s="47">
        <f t="shared" si="0"/>
        <v>1641.4277534812497</v>
      </c>
      <c r="F11" s="47">
        <f t="shared" si="1"/>
        <v>5524.39600348125</v>
      </c>
      <c r="G11" s="49">
        <f>POWER((1/((1+((D11-CALCOLO!$B$9+1%)/4)*1))),A11)</f>
        <v>0.9918418533136134</v>
      </c>
      <c r="H11" s="47">
        <f t="shared" si="2"/>
        <v>5479.327170531162</v>
      </c>
    </row>
    <row r="12" spans="1:8" ht="15">
      <c r="A12" s="46">
        <v>5</v>
      </c>
      <c r="B12" s="47">
        <f t="shared" si="3"/>
        <v>135903.88874999998</v>
      </c>
      <c r="C12" s="47">
        <f t="shared" si="4"/>
        <v>3882.9682500000004</v>
      </c>
      <c r="D12" s="48">
        <f t="shared" si="5"/>
        <v>0.0457</v>
      </c>
      <c r="E12" s="47">
        <f t="shared" si="0"/>
        <v>1597.0648412249998</v>
      </c>
      <c r="F12" s="47">
        <f t="shared" si="1"/>
        <v>5480.033091225</v>
      </c>
      <c r="G12" s="49">
        <f>POWER((1/((1+((D12-CALCOLO!$B$9+1%)/4)*1))),A12)</f>
        <v>0.9898127372023484</v>
      </c>
      <c r="H12" s="47">
        <f t="shared" si="2"/>
        <v>5424.2065539848645</v>
      </c>
    </row>
    <row r="13" spans="1:8" ht="15">
      <c r="A13" s="46">
        <v>6</v>
      </c>
      <c r="B13" s="47">
        <f t="shared" si="3"/>
        <v>132020.92049999998</v>
      </c>
      <c r="C13" s="47">
        <f t="shared" si="4"/>
        <v>3882.9682500000004</v>
      </c>
      <c r="D13" s="48">
        <f t="shared" si="5"/>
        <v>0.0457</v>
      </c>
      <c r="E13" s="47">
        <f t="shared" si="0"/>
        <v>1552.7019289687498</v>
      </c>
      <c r="F13" s="47">
        <f t="shared" si="1"/>
        <v>5435.67017896875</v>
      </c>
      <c r="G13" s="49">
        <f>POWER((1/((1+((D13-CALCOLO!$B$9+1%)/4)*1))),A13)</f>
        <v>0.9877877722691965</v>
      </c>
      <c r="H13" s="47">
        <f t="shared" si="2"/>
        <v>5369.288536873646</v>
      </c>
    </row>
    <row r="14" spans="1:8" ht="15">
      <c r="A14" s="46">
        <v>7</v>
      </c>
      <c r="B14" s="47">
        <f t="shared" si="3"/>
        <v>128137.95224999997</v>
      </c>
      <c r="C14" s="47">
        <f t="shared" si="4"/>
        <v>3882.9682500000004</v>
      </c>
      <c r="D14" s="48">
        <f t="shared" si="5"/>
        <v>0.0457</v>
      </c>
      <c r="E14" s="47">
        <f t="shared" si="0"/>
        <v>1508.3390167124996</v>
      </c>
      <c r="F14" s="47">
        <f t="shared" si="1"/>
        <v>5391.3072667125</v>
      </c>
      <c r="G14" s="49">
        <f>POWER((1/((1+((D14-CALCOLO!$B$9+1%)/4)*1))),A14)</f>
        <v>0.9857669500216519</v>
      </c>
      <c r="H14" s="47">
        <f t="shared" si="2"/>
        <v>5314.572520936749</v>
      </c>
    </row>
    <row r="15" spans="1:8" ht="15">
      <c r="A15" s="46">
        <v>8</v>
      </c>
      <c r="B15" s="47">
        <f t="shared" si="3"/>
        <v>124254.98399999997</v>
      </c>
      <c r="C15" s="47">
        <f t="shared" si="4"/>
        <v>3882.9682500000004</v>
      </c>
      <c r="D15" s="48">
        <f t="shared" si="5"/>
        <v>0.0457</v>
      </c>
      <c r="E15" s="47">
        <f t="shared" si="0"/>
        <v>1463.9761044562497</v>
      </c>
      <c r="F15" s="47">
        <f t="shared" si="1"/>
        <v>5346.94435445625</v>
      </c>
      <c r="G15" s="49">
        <f>POWER((1/((1+((D15-CALCOLO!$B$9+1%)/4)*1))),A15)</f>
        <v>0.9837502619845834</v>
      </c>
      <c r="H15" s="47">
        <f t="shared" si="2"/>
        <v>5260.057909513325</v>
      </c>
    </row>
    <row r="16" spans="1:8" ht="15">
      <c r="A16" s="46">
        <v>9</v>
      </c>
      <c r="B16" s="47">
        <f t="shared" si="3"/>
        <v>120372.01574999996</v>
      </c>
      <c r="C16" s="47">
        <f t="shared" si="4"/>
        <v>3882.9682500000004</v>
      </c>
      <c r="D16" s="48">
        <f t="shared" si="5"/>
        <v>0.0457</v>
      </c>
      <c r="E16" s="47">
        <f t="shared" si="0"/>
        <v>1419.6131921999995</v>
      </c>
      <c r="F16" s="47">
        <f t="shared" si="1"/>
        <v>5302.5814422</v>
      </c>
      <c r="G16" s="49">
        <f>POWER((1/((1+((D16-CALCOLO!$B$9+1%)/4)*1))),A16)</f>
        <v>0.9817376997001979</v>
      </c>
      <c r="H16" s="47">
        <f t="shared" si="2"/>
        <v>5205.744107538386</v>
      </c>
    </row>
    <row r="17" spans="1:8" ht="15">
      <c r="A17" s="46">
        <v>10</v>
      </c>
      <c r="B17" s="47">
        <f t="shared" si="3"/>
        <v>116489.04749999996</v>
      </c>
      <c r="C17" s="47">
        <f t="shared" si="4"/>
        <v>3882.9682500000004</v>
      </c>
      <c r="D17" s="48">
        <f t="shared" si="5"/>
        <v>0.0457</v>
      </c>
      <c r="E17" s="47">
        <f t="shared" si="0"/>
        <v>1375.2502799437495</v>
      </c>
      <c r="F17" s="47">
        <f t="shared" si="1"/>
        <v>5258.21852994375</v>
      </c>
      <c r="G17" s="49">
        <f>POWER((1/((1+((D17-CALCOLO!$B$9+1%)/4)*1))),A17)</f>
        <v>0.9797292547280053</v>
      </c>
      <c r="H17" s="47">
        <f t="shared" si="2"/>
        <v>5151.630521538777</v>
      </c>
    </row>
    <row r="18" spans="1:8" ht="15">
      <c r="A18" s="46">
        <v>11</v>
      </c>
      <c r="B18" s="47">
        <f t="shared" si="3"/>
        <v>112606.07924999995</v>
      </c>
      <c r="C18" s="47">
        <f t="shared" si="4"/>
        <v>3882.9682500000004</v>
      </c>
      <c r="D18" s="48">
        <f t="shared" si="5"/>
        <v>0.0457</v>
      </c>
      <c r="E18" s="47">
        <f t="shared" si="0"/>
        <v>1330.8873676874994</v>
      </c>
      <c r="F18" s="47">
        <f t="shared" si="1"/>
        <v>5213.8556176875</v>
      </c>
      <c r="G18" s="49">
        <f>POWER((1/((1+((D18-CALCOLO!$B$9+1%)/4)*1))),A18)</f>
        <v>0.9777249186447833</v>
      </c>
      <c r="H18" s="47">
        <f t="shared" si="2"/>
        <v>5097.716559629157</v>
      </c>
    </row>
    <row r="19" spans="1:8" ht="15">
      <c r="A19" s="46">
        <v>12</v>
      </c>
      <c r="B19" s="47">
        <f t="shared" si="3"/>
        <v>108723.11099999995</v>
      </c>
      <c r="C19" s="47">
        <f t="shared" si="4"/>
        <v>3882.9682500000004</v>
      </c>
      <c r="D19" s="48">
        <f t="shared" si="5"/>
        <v>0.0457</v>
      </c>
      <c r="E19" s="47">
        <f t="shared" si="0"/>
        <v>1286.5244554312494</v>
      </c>
      <c r="F19" s="47">
        <f t="shared" si="1"/>
        <v>5169.49270543125</v>
      </c>
      <c r="G19" s="49">
        <f>POWER((1/((1+((D19-CALCOLO!$B$9+1%)/4)*1))),A19)</f>
        <v>0.9757246830445419</v>
      </c>
      <c r="H19" s="47">
        <f t="shared" si="2"/>
        <v>5044.001631507977</v>
      </c>
    </row>
    <row r="20" spans="1:8" ht="15">
      <c r="A20" s="46">
        <v>13</v>
      </c>
      <c r="B20" s="47">
        <f t="shared" si="3"/>
        <v>104840.14274999994</v>
      </c>
      <c r="C20" s="47">
        <f t="shared" si="4"/>
        <v>3882.9682500000004</v>
      </c>
      <c r="D20" s="48">
        <f t="shared" si="5"/>
        <v>0.0457</v>
      </c>
      <c r="E20" s="47">
        <f t="shared" si="0"/>
        <v>1242.1615431749992</v>
      </c>
      <c r="F20" s="47">
        <f t="shared" si="1"/>
        <v>5125.129793175</v>
      </c>
      <c r="G20" s="49">
        <f>POWER((1/((1+((D20-CALCOLO!$B$9+1%)/4)*1))),A20)</f>
        <v>0.9737285395384878</v>
      </c>
      <c r="H20" s="47">
        <f t="shared" si="2"/>
        <v>4990.485148453485</v>
      </c>
    </row>
    <row r="21" spans="1:8" ht="15">
      <c r="A21" s="46">
        <v>14</v>
      </c>
      <c r="B21" s="47">
        <f t="shared" si="3"/>
        <v>100957.17449999994</v>
      </c>
      <c r="C21" s="47">
        <f t="shared" si="4"/>
        <v>3882.9682500000004</v>
      </c>
      <c r="D21" s="48">
        <f t="shared" si="5"/>
        <v>0.0457</v>
      </c>
      <c r="E21" s="47">
        <f t="shared" si="0"/>
        <v>1197.7986309187493</v>
      </c>
      <c r="F21" s="47">
        <f t="shared" si="1"/>
        <v>5080.76688091875</v>
      </c>
      <c r="G21" s="49">
        <f>POWER((1/((1+((D21-CALCOLO!$B$9+1%)/4)*1))),A21)</f>
        <v>0.97173647975499</v>
      </c>
      <c r="H21" s="47">
        <f t="shared" si="2"/>
        <v>4937.166523319726</v>
      </c>
    </row>
    <row r="22" spans="1:8" ht="15">
      <c r="A22" s="46">
        <v>15</v>
      </c>
      <c r="B22" s="47">
        <f t="shared" si="3"/>
        <v>97074.20624999993</v>
      </c>
      <c r="C22" s="47">
        <f t="shared" si="4"/>
        <v>3882.9682500000004</v>
      </c>
      <c r="D22" s="48">
        <f t="shared" si="5"/>
        <v>0.0457</v>
      </c>
      <c r="E22" s="47">
        <f t="shared" si="0"/>
        <v>1153.4357186624993</v>
      </c>
      <c r="F22" s="47">
        <f t="shared" si="1"/>
        <v>5036.4039686625</v>
      </c>
      <c r="G22" s="49">
        <f>POWER((1/((1+((D22-CALCOLO!$B$9+1%)/4)*1))),A22)</f>
        <v>0.9697484953395438</v>
      </c>
      <c r="H22" s="47">
        <f t="shared" si="2"/>
        <v>4884.045170532566</v>
      </c>
    </row>
    <row r="23" spans="1:8" ht="15">
      <c r="A23" s="32">
        <v>16</v>
      </c>
      <c r="B23" s="47">
        <f t="shared" si="3"/>
        <v>93191.23799999992</v>
      </c>
      <c r="C23" s="47">
        <f t="shared" si="4"/>
        <v>3882.9682500000004</v>
      </c>
      <c r="D23" s="48">
        <f t="shared" si="5"/>
        <v>0.0457</v>
      </c>
      <c r="E23" s="47">
        <f t="shared" si="0"/>
        <v>1109.0728064062491</v>
      </c>
      <c r="F23" s="47">
        <f t="shared" si="1"/>
        <v>4992.0410564062495</v>
      </c>
      <c r="G23" s="49">
        <f>POWER((1/((1+((D23-CALCOLO!$B$9+1%)/4)*1))),A23)</f>
        <v>0.9677645779547365</v>
      </c>
      <c r="H23" s="47">
        <f t="shared" si="2"/>
        <v>4831.120506085711</v>
      </c>
    </row>
    <row r="24" spans="1:8" ht="15">
      <c r="A24" s="32">
        <v>17</v>
      </c>
      <c r="B24" s="47">
        <f t="shared" si="3"/>
        <v>89308.26974999992</v>
      </c>
      <c r="C24" s="47">
        <f t="shared" si="4"/>
        <v>3882.9682500000004</v>
      </c>
      <c r="D24" s="48">
        <f t="shared" si="5"/>
        <v>0.0457</v>
      </c>
      <c r="E24" s="47">
        <f t="shared" si="0"/>
        <v>1064.7098941499992</v>
      </c>
      <c r="F24" s="47">
        <f t="shared" si="1"/>
        <v>4947.67814415</v>
      </c>
      <c r="G24" s="49">
        <f>POWER((1/((1+((D24-CALCOLO!$B$9+1%)/4)*1))),A24)</f>
        <v>0.9657847192802119</v>
      </c>
      <c r="H24" s="47">
        <f t="shared" si="2"/>
        <v>4778.3919475367475</v>
      </c>
    </row>
    <row r="25" spans="1:8" ht="15">
      <c r="A25" s="32">
        <v>18</v>
      </c>
      <c r="B25" s="47">
        <f t="shared" si="3"/>
        <v>85425.30149999991</v>
      </c>
      <c r="C25" s="47">
        <f t="shared" si="4"/>
        <v>3882.9682500000004</v>
      </c>
      <c r="D25" s="48">
        <f t="shared" si="5"/>
        <v>0.0457</v>
      </c>
      <c r="E25" s="47">
        <f t="shared" si="0"/>
        <v>1020.346981893749</v>
      </c>
      <c r="F25" s="47">
        <f t="shared" si="1"/>
        <v>4903.315231893749</v>
      </c>
      <c r="G25" s="49">
        <f>POWER((1/((1+((D25-CALCOLO!$B$9+1%)/4)*1))),A25)</f>
        <v>0.9638089110126359</v>
      </c>
      <c r="H25" s="47">
        <f t="shared" si="2"/>
        <v>4725.8589140031845</v>
      </c>
    </row>
    <row r="26" spans="1:8" ht="15">
      <c r="A26" s="32">
        <v>19</v>
      </c>
      <c r="B26" s="47">
        <f t="shared" si="3"/>
        <v>81542.33324999991</v>
      </c>
      <c r="C26" s="47">
        <f t="shared" si="4"/>
        <v>3882.9682500000004</v>
      </c>
      <c r="D26" s="48">
        <f t="shared" si="5"/>
        <v>0.0457</v>
      </c>
      <c r="E26" s="47">
        <f t="shared" si="0"/>
        <v>975.9840696374989</v>
      </c>
      <c r="F26" s="47">
        <f t="shared" si="1"/>
        <v>4858.952319637499</v>
      </c>
      <c r="G26" s="49">
        <f>POWER((1/((1+((D26-CALCOLO!$B$9+1%)/4)*1))),A26)</f>
        <v>0.9618371448656611</v>
      </c>
      <c r="H26" s="47">
        <f t="shared" si="2"/>
        <v>4673.520826158513</v>
      </c>
    </row>
    <row r="27" spans="1:8" ht="15">
      <c r="A27" s="32">
        <v>20</v>
      </c>
      <c r="B27" s="47">
        <f t="shared" si="3"/>
        <v>77659.3649999999</v>
      </c>
      <c r="C27" s="47">
        <f t="shared" si="4"/>
        <v>3882.9682500000004</v>
      </c>
      <c r="D27" s="48">
        <f t="shared" si="5"/>
        <v>0.0457</v>
      </c>
      <c r="E27" s="47">
        <f t="shared" si="0"/>
        <v>931.621157381249</v>
      </c>
      <c r="F27" s="47">
        <f t="shared" si="1"/>
        <v>4814.58940738125</v>
      </c>
      <c r="G27" s="49">
        <f>POWER((1/((1+((D27-CALCOLO!$B$9+1%)/4)*1))),A27)</f>
        <v>0.9598694125698927</v>
      </c>
      <c r="H27" s="47">
        <f t="shared" si="2"/>
        <v>4621.377106228268</v>
      </c>
    </row>
    <row r="28" spans="1:8" ht="15">
      <c r="A28" s="32">
        <v>21</v>
      </c>
      <c r="B28" s="47">
        <f t="shared" si="3"/>
        <v>73776.3967499999</v>
      </c>
      <c r="C28" s="47">
        <f t="shared" si="4"/>
        <v>3882.9682500000004</v>
      </c>
      <c r="D28" s="48">
        <f t="shared" si="5"/>
        <v>0.0457</v>
      </c>
      <c r="E28" s="47">
        <f t="shared" si="0"/>
        <v>887.2582451249989</v>
      </c>
      <c r="F28" s="47">
        <f t="shared" si="1"/>
        <v>4770.226495124999</v>
      </c>
      <c r="G28" s="49">
        <f>POWER((1/((1+((D28-CALCOLO!$B$9+1%)/4)*1))),A28)</f>
        <v>0.9579057058728532</v>
      </c>
      <c r="H28" s="47">
        <f t="shared" si="2"/>
        <v>4569.427177986098</v>
      </c>
    </row>
    <row r="29" spans="1:8" ht="15">
      <c r="A29" s="32">
        <v>22</v>
      </c>
      <c r="B29" s="47">
        <f t="shared" si="3"/>
        <v>69893.42849999989</v>
      </c>
      <c r="C29" s="47">
        <f t="shared" si="4"/>
        <v>3882.9682500000004</v>
      </c>
      <c r="D29" s="48">
        <f t="shared" si="5"/>
        <v>0.0457</v>
      </c>
      <c r="E29" s="47">
        <f t="shared" si="0"/>
        <v>842.8953328687488</v>
      </c>
      <c r="F29" s="47">
        <f t="shared" si="1"/>
        <v>4725.863582868749</v>
      </c>
      <c r="G29" s="49">
        <f>POWER((1/((1+((D29-CALCOLO!$B$9+1%)/4)*1))),A29)</f>
        <v>0.9559460165389483</v>
      </c>
      <c r="H29" s="47">
        <f t="shared" si="2"/>
        <v>4517.6704667498625</v>
      </c>
    </row>
    <row r="30" spans="1:8" ht="15">
      <c r="A30" s="32">
        <v>23</v>
      </c>
      <c r="B30" s="47">
        <f t="shared" si="3"/>
        <v>66010.46024999989</v>
      </c>
      <c r="C30" s="47">
        <f t="shared" si="4"/>
        <v>3882.9682500000004</v>
      </c>
      <c r="D30" s="48">
        <f t="shared" si="5"/>
        <v>0.0457</v>
      </c>
      <c r="E30" s="47">
        <f t="shared" si="0"/>
        <v>798.5324206124988</v>
      </c>
      <c r="F30" s="47">
        <f t="shared" si="1"/>
        <v>4681.500670612499</v>
      </c>
      <c r="G30" s="49">
        <f>POWER((1/((1+((D30-CALCOLO!$B$9+1%)/4)*1))),A30)</f>
        <v>0.9539903363494318</v>
      </c>
      <c r="H30" s="47">
        <f t="shared" si="2"/>
        <v>4466.106399377708</v>
      </c>
    </row>
    <row r="31" spans="1:8" ht="15">
      <c r="A31" s="32">
        <v>24</v>
      </c>
      <c r="B31" s="47">
        <f t="shared" si="3"/>
        <v>62127.49199999989</v>
      </c>
      <c r="C31" s="47">
        <f t="shared" si="4"/>
        <v>3882.9682500000004</v>
      </c>
      <c r="D31" s="48">
        <f t="shared" si="5"/>
        <v>0.0457</v>
      </c>
      <c r="E31" s="47">
        <f t="shared" si="0"/>
        <v>754.1695083562487</v>
      </c>
      <c r="F31" s="47">
        <f t="shared" si="1"/>
        <v>4637.137758356249</v>
      </c>
      <c r="G31" s="49">
        <f>POWER((1/((1+((D31-CALCOLO!$B$9+1%)/4)*1))),A31)</f>
        <v>0.9520386571023718</v>
      </c>
      <c r="H31" s="47">
        <f t="shared" si="2"/>
        <v>4414.734404264186</v>
      </c>
    </row>
    <row r="32" spans="1:8" ht="15">
      <c r="A32" s="32">
        <v>25</v>
      </c>
      <c r="B32" s="47">
        <f t="shared" si="3"/>
        <v>58244.52374999989</v>
      </c>
      <c r="C32" s="47">
        <f t="shared" si="4"/>
        <v>3882.9682500000004</v>
      </c>
      <c r="D32" s="48">
        <f t="shared" si="5"/>
        <v>0.0457</v>
      </c>
      <c r="E32" s="47">
        <f t="shared" si="0"/>
        <v>709.8065960999987</v>
      </c>
      <c r="F32" s="47">
        <f t="shared" si="1"/>
        <v>4592.774846099999</v>
      </c>
      <c r="G32" s="49">
        <f>POWER((1/((1+((D32-CALCOLO!$B$9+1%)/4)*1))),A32)</f>
        <v>0.9500909706126158</v>
      </c>
      <c r="H32" s="47">
        <f t="shared" si="2"/>
        <v>4363.553911336356</v>
      </c>
    </row>
    <row r="33" spans="1:8" ht="15">
      <c r="A33" s="32">
        <v>26</v>
      </c>
      <c r="B33" s="47">
        <f t="shared" si="3"/>
        <v>54361.55549999989</v>
      </c>
      <c r="C33" s="47">
        <f t="shared" si="4"/>
        <v>3882.9682500000004</v>
      </c>
      <c r="D33" s="48">
        <f t="shared" si="5"/>
        <v>0.0457</v>
      </c>
      <c r="E33" s="47">
        <f t="shared" si="0"/>
        <v>665.4436838437488</v>
      </c>
      <c r="F33" s="47">
        <f t="shared" si="1"/>
        <v>4548.4119338437495</v>
      </c>
      <c r="G33" s="49">
        <f>POWER((1/((1+((D33-CALCOLO!$B$9+1%)/4)*1))),A33)</f>
        <v>0.9481472687117566</v>
      </c>
      <c r="H33" s="47">
        <f t="shared" si="2"/>
        <v>4312.56435204991</v>
      </c>
    </row>
    <row r="34" spans="1:8" ht="15">
      <c r="A34" s="32">
        <v>27</v>
      </c>
      <c r="B34" s="47">
        <f t="shared" si="3"/>
        <v>50478.587249999895</v>
      </c>
      <c r="C34" s="47">
        <f t="shared" si="4"/>
        <v>3882.9682500000004</v>
      </c>
      <c r="D34" s="48">
        <f t="shared" si="5"/>
        <v>0.0457</v>
      </c>
      <c r="E34" s="47">
        <f t="shared" si="0"/>
        <v>621.0807715874987</v>
      </c>
      <c r="F34" s="47">
        <f t="shared" si="1"/>
        <v>4504.049021587499</v>
      </c>
      <c r="G34" s="49">
        <f>POWER((1/((1+((D34-CALCOLO!$B$9+1%)/4)*1))),A34)</f>
        <v>0.9462075432480977</v>
      </c>
      <c r="H34" s="47">
        <f t="shared" si="2"/>
        <v>4261.765159385305</v>
      </c>
    </row>
    <row r="35" spans="1:8" ht="15">
      <c r="A35" s="32">
        <v>28</v>
      </c>
      <c r="B35" s="47">
        <f t="shared" si="3"/>
        <v>46595.6189999999</v>
      </c>
      <c r="C35" s="47">
        <f t="shared" si="4"/>
        <v>3882.9682500000004</v>
      </c>
      <c r="D35" s="48">
        <f t="shared" si="5"/>
        <v>0.0457</v>
      </c>
      <c r="E35" s="47">
        <f t="shared" si="0"/>
        <v>576.7178593312487</v>
      </c>
      <c r="F35" s="47">
        <f t="shared" si="1"/>
        <v>4459.686109331249</v>
      </c>
      <c r="G35" s="49">
        <f>POWER((1/((1+((D35-CALCOLO!$B$9+1%)/4)*1))),A35)</f>
        <v>0.9442717860866201</v>
      </c>
      <c r="H35" s="47">
        <f t="shared" si="2"/>
        <v>4211.1557678439085</v>
      </c>
    </row>
    <row r="36" spans="1:8" ht="15">
      <c r="A36" s="32">
        <v>29</v>
      </c>
      <c r="B36" s="47">
        <f t="shared" si="3"/>
        <v>42712.6507499999</v>
      </c>
      <c r="C36" s="47">
        <f t="shared" si="4"/>
        <v>3882.9682500000004</v>
      </c>
      <c r="D36" s="48">
        <f t="shared" si="5"/>
        <v>0.0457</v>
      </c>
      <c r="E36" s="47">
        <f t="shared" si="0"/>
        <v>532.3549470749988</v>
      </c>
      <c r="F36" s="47">
        <f t="shared" si="1"/>
        <v>4415.323197074999</v>
      </c>
      <c r="G36" s="49">
        <f>POWER((1/((1+((D36-CALCOLO!$B$9+1%)/4)*1))),A36)</f>
        <v>0.9423399891089466</v>
      </c>
      <c r="H36" s="47">
        <f t="shared" si="2"/>
        <v>4160.735613444134</v>
      </c>
    </row>
    <row r="37" spans="1:8" ht="15">
      <c r="A37" s="32">
        <v>30</v>
      </c>
      <c r="B37" s="47">
        <f t="shared" si="3"/>
        <v>38829.6824999999</v>
      </c>
      <c r="C37" s="47">
        <f t="shared" si="4"/>
        <v>3882.9682500000004</v>
      </c>
      <c r="D37" s="48">
        <f t="shared" si="5"/>
        <v>0.0457</v>
      </c>
      <c r="E37" s="47">
        <f t="shared" si="0"/>
        <v>487.99203481874883</v>
      </c>
      <c r="F37" s="47">
        <f t="shared" si="1"/>
        <v>4370.96028481875</v>
      </c>
      <c r="G37" s="49">
        <f>POWER((1/((1+((D37-CALCOLO!$B$9+1%)/4)*1))),A37)</f>
        <v>0.9404121442133092</v>
      </c>
      <c r="H37" s="47">
        <f t="shared" si="2"/>
        <v>4110.504133717617</v>
      </c>
    </row>
    <row r="38" spans="1:8" ht="15">
      <c r="A38" s="32">
        <v>31</v>
      </c>
      <c r="B38" s="47">
        <f t="shared" si="3"/>
        <v>34946.7142499999</v>
      </c>
      <c r="C38" s="47">
        <f t="shared" si="4"/>
        <v>3882.9682500000004</v>
      </c>
      <c r="D38" s="48">
        <f t="shared" si="5"/>
        <v>0.0457</v>
      </c>
      <c r="E38" s="47">
        <f t="shared" si="0"/>
        <v>443.6291225624988</v>
      </c>
      <c r="F38" s="47">
        <f t="shared" si="1"/>
        <v>4326.597372562499</v>
      </c>
      <c r="G38" s="49">
        <f>POWER((1/((1+((D38-CALCOLO!$B$9+1%)/4)*1))),A38)</f>
        <v>0.9384882433145143</v>
      </c>
      <c r="H38" s="47">
        <f t="shared" si="2"/>
        <v>4060.4607677053727</v>
      </c>
    </row>
    <row r="39" spans="1:8" ht="15">
      <c r="A39" s="32">
        <v>32</v>
      </c>
      <c r="B39" s="47">
        <f t="shared" si="3"/>
        <v>31063.7459999999</v>
      </c>
      <c r="C39" s="47">
        <f t="shared" si="4"/>
        <v>3882.9682500000004</v>
      </c>
      <c r="D39" s="48">
        <f t="shared" si="5"/>
        <v>0.0457</v>
      </c>
      <c r="E39" s="47">
        <f t="shared" si="0"/>
        <v>399.26621030624887</v>
      </c>
      <c r="F39" s="47">
        <f t="shared" si="1"/>
        <v>4282.234460306249</v>
      </c>
      <c r="G39" s="49">
        <f>POWER((1/((1+((D39-CALCOLO!$B$9+1%)/4)*1))),A39)</f>
        <v>0.9365682783439092</v>
      </c>
      <c r="H39" s="47">
        <f t="shared" si="2"/>
        <v>4010.6049559539833</v>
      </c>
    </row>
    <row r="40" spans="1:8" ht="15">
      <c r="A40" s="32">
        <v>33</v>
      </c>
      <c r="B40" s="47">
        <f t="shared" si="3"/>
        <v>27180.7777499999</v>
      </c>
      <c r="C40" s="47">
        <f t="shared" si="4"/>
        <v>3882.9682500000004</v>
      </c>
      <c r="D40" s="48">
        <f t="shared" si="5"/>
        <v>0.0457</v>
      </c>
      <c r="E40" s="47">
        <f t="shared" si="0"/>
        <v>354.90329804999885</v>
      </c>
      <c r="F40" s="47">
        <f t="shared" si="1"/>
        <v>4237.87154805</v>
      </c>
      <c r="G40" s="49">
        <f>POWER((1/((1+((D40-CALCOLO!$B$9+1%)/4)*1))),A40)</f>
        <v>0.9346522412493479</v>
      </c>
      <c r="H40" s="47">
        <f t="shared" si="2"/>
        <v>3960.9361405117756</v>
      </c>
    </row>
    <row r="41" spans="1:8" ht="15">
      <c r="A41" s="32">
        <v>34</v>
      </c>
      <c r="B41" s="47">
        <f t="shared" si="3"/>
        <v>23297.809499999898</v>
      </c>
      <c r="C41" s="47">
        <f t="shared" si="4"/>
        <v>3882.9682500000004</v>
      </c>
      <c r="D41" s="48">
        <f t="shared" si="5"/>
        <v>0.0457</v>
      </c>
      <c r="E41" s="47">
        <f t="shared" si="0"/>
        <v>310.54038579374884</v>
      </c>
      <c r="F41" s="47">
        <f t="shared" si="1"/>
        <v>4193.508635793749</v>
      </c>
      <c r="G41" s="49">
        <f>POWER((1/((1+((D41-CALCOLO!$B$9+1%)/4)*1))),A41)</f>
        <v>0.9327401239951577</v>
      </c>
      <c r="H41" s="47">
        <f t="shared" si="2"/>
        <v>3911.453764925026</v>
      </c>
    </row>
    <row r="42" spans="1:8" ht="15">
      <c r="A42" s="32">
        <v>35</v>
      </c>
      <c r="B42" s="47">
        <f t="shared" si="3"/>
        <v>19414.841249999896</v>
      </c>
      <c r="C42" s="47">
        <f t="shared" si="4"/>
        <v>3882.9682500000004</v>
      </c>
      <c r="D42" s="48">
        <f t="shared" si="5"/>
        <v>0.0457</v>
      </c>
      <c r="E42" s="47">
        <f t="shared" si="0"/>
        <v>266.1774735374988</v>
      </c>
      <c r="F42" s="47">
        <f t="shared" si="1"/>
        <v>4149.145723537499</v>
      </c>
      <c r="G42" s="49">
        <f>POWER((1/((1+((D42-CALCOLO!$B$9+1%)/4)*1))),A42)</f>
        <v>0.9308319185621052</v>
      </c>
      <c r="H42" s="47">
        <f t="shared" si="2"/>
        <v>3862.1572742341646</v>
      </c>
    </row>
    <row r="43" spans="1:8" ht="15">
      <c r="A43" s="32">
        <v>36</v>
      </c>
      <c r="B43" s="47">
        <f t="shared" si="3"/>
        <v>15531.872999999896</v>
      </c>
      <c r="C43" s="47">
        <f t="shared" si="4"/>
        <v>3882.9682500000004</v>
      </c>
      <c r="D43" s="48">
        <f t="shared" si="5"/>
        <v>0.0457</v>
      </c>
      <c r="E43" s="47">
        <f t="shared" si="0"/>
        <v>221.81456128124879</v>
      </c>
      <c r="F43" s="47">
        <f t="shared" si="1"/>
        <v>4104.782811281249</v>
      </c>
      <c r="G43" s="49">
        <f>POWER((1/((1+((D43-CALCOLO!$B$9+1%)/4)*1))),A43)</f>
        <v>0.928927616947363</v>
      </c>
      <c r="H43" s="47">
        <f t="shared" si="2"/>
        <v>3813.0461149699886</v>
      </c>
    </row>
    <row r="44" spans="1:8" ht="15">
      <c r="A44" s="32">
        <v>37</v>
      </c>
      <c r="B44" s="47">
        <f t="shared" si="3"/>
        <v>11648.904749999896</v>
      </c>
      <c r="C44" s="47">
        <f t="shared" si="4"/>
        <v>3882.9682500000004</v>
      </c>
      <c r="D44" s="48">
        <f t="shared" si="5"/>
        <v>0.0457</v>
      </c>
      <c r="E44" s="47">
        <f t="shared" si="0"/>
        <v>177.4516490249988</v>
      </c>
      <c r="F44" s="47">
        <f t="shared" si="1"/>
        <v>4060.4198990249993</v>
      </c>
      <c r="G44" s="49">
        <f>POWER((1/((1+((D44-CALCOLO!$B$9+1%)/4)*1))),A44)</f>
        <v>0.9270272111644757</v>
      </c>
      <c r="H44" s="47">
        <f t="shared" si="2"/>
        <v>3764.119735149887</v>
      </c>
    </row>
    <row r="45" spans="1:8" ht="15">
      <c r="A45" s="32">
        <v>38</v>
      </c>
      <c r="B45" s="47">
        <f t="shared" si="3"/>
        <v>7765.936499999896</v>
      </c>
      <c r="C45" s="47">
        <f t="shared" si="4"/>
        <v>3882.9682500000004</v>
      </c>
      <c r="D45" s="48">
        <f t="shared" si="5"/>
        <v>0.0457</v>
      </c>
      <c r="E45" s="47">
        <f t="shared" si="0"/>
        <v>133.08873676874882</v>
      </c>
      <c r="F45" s="47">
        <f t="shared" si="1"/>
        <v>4016.056986768749</v>
      </c>
      <c r="G45" s="49">
        <f>POWER((1/((1+((D45-CALCOLO!$B$9+1%)/4)*1))),A45)</f>
        <v>0.9251306932433268</v>
      </c>
      <c r="H45" s="47">
        <f t="shared" si="2"/>
        <v>3715.377584274079</v>
      </c>
    </row>
    <row r="46" spans="1:8" ht="15">
      <c r="A46" s="32">
        <v>39</v>
      </c>
      <c r="B46" s="47">
        <f t="shared" si="3"/>
        <v>3882.9682499998958</v>
      </c>
      <c r="C46" s="47">
        <f t="shared" si="4"/>
        <v>3882.9682500000004</v>
      </c>
      <c r="D46" s="48">
        <f t="shared" si="5"/>
        <v>0.0457</v>
      </c>
      <c r="E46" s="47">
        <f t="shared" si="0"/>
        <v>88.7258245124988</v>
      </c>
      <c r="F46" s="47">
        <f t="shared" si="1"/>
        <v>3971.6940745124994</v>
      </c>
      <c r="G46" s="49">
        <f>POWER((1/((1+((D46-CALCOLO!$B$9+1%)/4)*1))),A46)</f>
        <v>0.9232380552301049</v>
      </c>
      <c r="H46" s="47">
        <f t="shared" si="2"/>
        <v>3666.8191133218515</v>
      </c>
    </row>
    <row r="47" spans="1:8" ht="15">
      <c r="A47" s="32">
        <v>40</v>
      </c>
      <c r="B47" s="47">
        <f t="shared" si="3"/>
        <v>-1.0459189070388675E-10</v>
      </c>
      <c r="C47" s="47">
        <f t="shared" si="4"/>
        <v>3882.9682500000004</v>
      </c>
      <c r="D47" s="48">
        <f t="shared" si="5"/>
        <v>0.0457</v>
      </c>
      <c r="E47" s="47">
        <f t="shared" si="0"/>
        <v>44.362912256248805</v>
      </c>
      <c r="F47" s="47">
        <f t="shared" si="1"/>
        <v>3927.331162256249</v>
      </c>
      <c r="G47" s="49">
        <f>POWER((1/((1+((D47-CALCOLO!$B$9+1%)/4)*1))),A47)</f>
        <v>0.9213492891872709</v>
      </c>
      <c r="H47" s="47">
        <f t="shared" si="2"/>
        <v>3618.4437747478137</v>
      </c>
    </row>
    <row r="48" spans="2:4" ht="15">
      <c r="B48" s="47"/>
      <c r="C48" s="47"/>
      <c r="D48" s="50"/>
    </row>
    <row r="49" spans="4:8" ht="15">
      <c r="D49" s="50"/>
      <c r="E49" s="51" t="s">
        <v>52</v>
      </c>
      <c r="F49" s="47"/>
      <c r="G49" s="52" t="s">
        <v>53</v>
      </c>
      <c r="H49" s="53">
        <f>SUM(H8:H48)</f>
        <v>184330.8884791663</v>
      </c>
    </row>
    <row r="50" ht="15">
      <c r="D50" s="50"/>
    </row>
    <row r="51" spans="1:7" ht="15">
      <c r="A51" s="36" t="s">
        <v>54</v>
      </c>
      <c r="B51" s="47"/>
      <c r="C51" s="47"/>
      <c r="D51" s="54"/>
      <c r="E51" s="47"/>
      <c r="F51" s="47"/>
      <c r="G51" s="49"/>
    </row>
    <row r="52" spans="1:4" ht="15">
      <c r="A52" s="37" t="s">
        <v>55</v>
      </c>
      <c r="D52" s="50"/>
    </row>
    <row r="53" spans="1:8" ht="15">
      <c r="A53" s="38" t="s">
        <v>26</v>
      </c>
      <c r="B53" s="39" t="s">
        <v>27</v>
      </c>
      <c r="C53" s="39" t="s">
        <v>28</v>
      </c>
      <c r="D53" s="55" t="s">
        <v>29</v>
      </c>
      <c r="E53" s="39" t="s">
        <v>30</v>
      </c>
      <c r="F53" s="39" t="s">
        <v>31</v>
      </c>
      <c r="G53" s="40" t="s">
        <v>32</v>
      </c>
      <c r="H53" s="39" t="s">
        <v>33</v>
      </c>
    </row>
    <row r="54" spans="1:8" ht="15">
      <c r="A54" s="41" t="s">
        <v>34</v>
      </c>
      <c r="B54" s="42" t="s">
        <v>35</v>
      </c>
      <c r="C54" s="43" t="s">
        <v>36</v>
      </c>
      <c r="D54" s="56" t="s">
        <v>37</v>
      </c>
      <c r="E54" s="42" t="s">
        <v>38</v>
      </c>
      <c r="F54" s="42" t="s">
        <v>39</v>
      </c>
      <c r="G54" s="44" t="s">
        <v>40</v>
      </c>
      <c r="H54" s="42" t="s">
        <v>39</v>
      </c>
    </row>
    <row r="55" spans="1:8" ht="15">
      <c r="A55" s="41" t="s">
        <v>41</v>
      </c>
      <c r="D55" s="57" t="s">
        <v>43</v>
      </c>
      <c r="E55" s="42" t="s">
        <v>44</v>
      </c>
      <c r="F55" s="42" t="s">
        <v>45</v>
      </c>
      <c r="G55" s="44" t="s">
        <v>46</v>
      </c>
      <c r="H55" s="42" t="s">
        <v>47</v>
      </c>
    </row>
    <row r="56" spans="2:8" ht="15">
      <c r="B56" s="42" t="s">
        <v>56</v>
      </c>
      <c r="D56" s="56" t="s">
        <v>57</v>
      </c>
      <c r="H56" s="42" t="s">
        <v>51</v>
      </c>
    </row>
    <row r="57" spans="2:8" ht="15">
      <c r="B57" s="128">
        <f>+B7</f>
        <v>155318.73</v>
      </c>
      <c r="D57" s="56"/>
      <c r="H57" s="42"/>
    </row>
    <row r="58" spans="1:8" ht="15">
      <c r="A58" s="46">
        <v>1</v>
      </c>
      <c r="B58" s="47">
        <f>+B57-C58</f>
        <v>151435.76175</v>
      </c>
      <c r="C58" s="47">
        <f>+B57/40</f>
        <v>3882.9682500000004</v>
      </c>
      <c r="D58" s="54">
        <f>+E118</f>
        <v>0.013443000000000004</v>
      </c>
      <c r="E58" s="47">
        <f aca="true" t="shared" si="6" ref="E58:E97">(B57*D58)/4</f>
        <v>521.9874218475002</v>
      </c>
      <c r="F58" s="47">
        <f aca="true" t="shared" si="7" ref="F58:F97">E58+C58</f>
        <v>4404.9556718475005</v>
      </c>
      <c r="G58" s="49">
        <f aca="true" t="shared" si="8" ref="G58:G97">+G8</f>
        <v>0.9979541939024997</v>
      </c>
      <c r="H58" s="47">
        <f aca="true" t="shared" si="9" ref="H58:H97">F58*G58</f>
        <v>4395.943986674816</v>
      </c>
    </row>
    <row r="59" spans="1:8" ht="15">
      <c r="A59" s="46">
        <v>2</v>
      </c>
      <c r="B59" s="47">
        <f aca="true" t="shared" si="10" ref="B59:B97">+B58-C58</f>
        <v>147552.7935</v>
      </c>
      <c r="C59" s="47">
        <f aca="true" t="shared" si="11" ref="C59:C97">+C58</f>
        <v>3882.9682500000004</v>
      </c>
      <c r="D59" s="54">
        <f aca="true" t="shared" si="12" ref="D59:D97">+D58</f>
        <v>0.013443000000000004</v>
      </c>
      <c r="E59" s="47">
        <f t="shared" si="6"/>
        <v>508.93773630131267</v>
      </c>
      <c r="F59" s="47">
        <f t="shared" si="7"/>
        <v>4391.905986301313</v>
      </c>
      <c r="G59" s="49">
        <f t="shared" si="8"/>
        <v>0.9959125731275881</v>
      </c>
      <c r="H59" s="47">
        <f t="shared" si="9"/>
        <v>4373.954391751798</v>
      </c>
    </row>
    <row r="60" spans="1:8" ht="15">
      <c r="A60" s="46">
        <v>3</v>
      </c>
      <c r="B60" s="47">
        <f t="shared" si="10"/>
        <v>143669.82525</v>
      </c>
      <c r="C60" s="47">
        <f t="shared" si="11"/>
        <v>3882.9682500000004</v>
      </c>
      <c r="D60" s="54">
        <f t="shared" si="12"/>
        <v>0.013443000000000004</v>
      </c>
      <c r="E60" s="47">
        <f t="shared" si="6"/>
        <v>495.8880507551251</v>
      </c>
      <c r="F60" s="47">
        <f t="shared" si="7"/>
        <v>4378.856300755126</v>
      </c>
      <c r="G60" s="49">
        <f t="shared" si="8"/>
        <v>0.9938751291129064</v>
      </c>
      <c r="H60" s="47">
        <f t="shared" si="9"/>
        <v>4352.036371279864</v>
      </c>
    </row>
    <row r="61" spans="1:8" ht="15">
      <c r="A61" s="46">
        <v>4</v>
      </c>
      <c r="B61" s="47">
        <f t="shared" si="10"/>
        <v>139786.857</v>
      </c>
      <c r="C61" s="47">
        <f t="shared" si="11"/>
        <v>3882.9682500000004</v>
      </c>
      <c r="D61" s="54">
        <f t="shared" si="12"/>
        <v>0.013443000000000004</v>
      </c>
      <c r="E61" s="47">
        <f t="shared" si="6"/>
        <v>482.8383652089376</v>
      </c>
      <c r="F61" s="47">
        <f t="shared" si="7"/>
        <v>4365.806615208938</v>
      </c>
      <c r="G61" s="49">
        <f t="shared" si="8"/>
        <v>0.9918418533136134</v>
      </c>
      <c r="H61" s="47">
        <f t="shared" si="9"/>
        <v>4330.189724437666</v>
      </c>
    </row>
    <row r="62" spans="1:8" ht="15">
      <c r="A62" s="46">
        <v>5</v>
      </c>
      <c r="B62" s="47">
        <f t="shared" si="10"/>
        <v>135903.88874999998</v>
      </c>
      <c r="C62" s="47">
        <f t="shared" si="11"/>
        <v>3882.9682500000004</v>
      </c>
      <c r="D62" s="54">
        <f t="shared" si="12"/>
        <v>0.013443000000000004</v>
      </c>
      <c r="E62" s="47">
        <f t="shared" si="6"/>
        <v>469.7886796627501</v>
      </c>
      <c r="F62" s="47">
        <f t="shared" si="7"/>
        <v>4352.756929662751</v>
      </c>
      <c r="G62" s="49">
        <f t="shared" si="8"/>
        <v>0.9898127372023484</v>
      </c>
      <c r="H62" s="47">
        <f t="shared" si="9"/>
        <v>4308.414250925977</v>
      </c>
    </row>
    <row r="63" spans="1:8" ht="15">
      <c r="A63" s="46">
        <v>6</v>
      </c>
      <c r="B63" s="47">
        <f t="shared" si="10"/>
        <v>132020.92049999998</v>
      </c>
      <c r="C63" s="47">
        <f t="shared" si="11"/>
        <v>3882.9682500000004</v>
      </c>
      <c r="D63" s="54">
        <f t="shared" si="12"/>
        <v>0.013443000000000004</v>
      </c>
      <c r="E63" s="47">
        <f t="shared" si="6"/>
        <v>456.7389941165626</v>
      </c>
      <c r="F63" s="47">
        <f t="shared" si="7"/>
        <v>4339.707244116563</v>
      </c>
      <c r="G63" s="49">
        <f t="shared" si="8"/>
        <v>0.9877877722691965</v>
      </c>
      <c r="H63" s="47">
        <f t="shared" si="9"/>
        <v>4286.709750966394</v>
      </c>
    </row>
    <row r="64" spans="1:8" ht="15">
      <c r="A64" s="46">
        <v>7</v>
      </c>
      <c r="B64" s="47">
        <f t="shared" si="10"/>
        <v>128137.95224999997</v>
      </c>
      <c r="C64" s="47">
        <f t="shared" si="11"/>
        <v>3882.9682500000004</v>
      </c>
      <c r="D64" s="54">
        <f t="shared" si="12"/>
        <v>0.013443000000000004</v>
      </c>
      <c r="E64" s="47">
        <f t="shared" si="6"/>
        <v>443.68930857037503</v>
      </c>
      <c r="F64" s="47">
        <f t="shared" si="7"/>
        <v>4326.657558570376</v>
      </c>
      <c r="G64" s="49">
        <f t="shared" si="8"/>
        <v>0.9857669500216519</v>
      </c>
      <c r="H64" s="47">
        <f t="shared" si="9"/>
        <v>4265.076025300046</v>
      </c>
    </row>
    <row r="65" spans="1:8" ht="15">
      <c r="A65" s="46">
        <v>8</v>
      </c>
      <c r="B65" s="47">
        <f t="shared" si="10"/>
        <v>124254.98399999997</v>
      </c>
      <c r="C65" s="47">
        <f t="shared" si="11"/>
        <v>3882.9682500000004</v>
      </c>
      <c r="D65" s="54">
        <f t="shared" si="12"/>
        <v>0.013443000000000004</v>
      </c>
      <c r="E65" s="47">
        <f t="shared" si="6"/>
        <v>430.63962302418753</v>
      </c>
      <c r="F65" s="47">
        <f t="shared" si="7"/>
        <v>4313.607873024188</v>
      </c>
      <c r="G65" s="49">
        <f t="shared" si="8"/>
        <v>0.9837502619845834</v>
      </c>
      <c r="H65" s="47">
        <f t="shared" si="9"/>
        <v>4243.512875186307</v>
      </c>
    </row>
    <row r="66" spans="1:8" ht="15">
      <c r="A66" s="46">
        <v>9</v>
      </c>
      <c r="B66" s="47">
        <f t="shared" si="10"/>
        <v>120372.01574999996</v>
      </c>
      <c r="C66" s="47">
        <f t="shared" si="11"/>
        <v>3882.9682500000004</v>
      </c>
      <c r="D66" s="54">
        <f t="shared" si="12"/>
        <v>0.013443000000000004</v>
      </c>
      <c r="E66" s="47">
        <f t="shared" si="6"/>
        <v>417.589937478</v>
      </c>
      <c r="F66" s="47">
        <f t="shared" si="7"/>
        <v>4300.558187478</v>
      </c>
      <c r="G66" s="49">
        <f t="shared" si="8"/>
        <v>0.9817376997001979</v>
      </c>
      <c r="H66" s="47">
        <f t="shared" si="9"/>
        <v>4222.020102401504</v>
      </c>
    </row>
    <row r="67" spans="1:8" ht="15">
      <c r="A67" s="46">
        <v>10</v>
      </c>
      <c r="B67" s="47">
        <f t="shared" si="10"/>
        <v>116489.04749999996</v>
      </c>
      <c r="C67" s="47">
        <f t="shared" si="11"/>
        <v>3882.9682500000004</v>
      </c>
      <c r="D67" s="54">
        <f t="shared" si="12"/>
        <v>0.013443000000000004</v>
      </c>
      <c r="E67" s="47">
        <f t="shared" si="6"/>
        <v>404.54025193181246</v>
      </c>
      <c r="F67" s="47">
        <f t="shared" si="7"/>
        <v>4287.508501931813</v>
      </c>
      <c r="G67" s="49">
        <f t="shared" si="8"/>
        <v>0.9797292547280053</v>
      </c>
      <c r="H67" s="47">
        <f t="shared" si="9"/>
        <v>4200.597509237642</v>
      </c>
    </row>
    <row r="68" spans="1:8" ht="15">
      <c r="A68" s="46">
        <v>11</v>
      </c>
      <c r="B68" s="47">
        <f t="shared" si="10"/>
        <v>112606.07924999995</v>
      </c>
      <c r="C68" s="47">
        <f t="shared" si="11"/>
        <v>3882.9682500000004</v>
      </c>
      <c r="D68" s="54">
        <f t="shared" si="12"/>
        <v>0.013443000000000004</v>
      </c>
      <c r="E68" s="47">
        <f t="shared" si="6"/>
        <v>391.49056638562496</v>
      </c>
      <c r="F68" s="47">
        <f t="shared" si="7"/>
        <v>4274.458816385625</v>
      </c>
      <c r="G68" s="49">
        <f t="shared" si="8"/>
        <v>0.9777249186447833</v>
      </c>
      <c r="H68" s="47">
        <f t="shared" si="9"/>
        <v>4179.244898501112</v>
      </c>
    </row>
    <row r="69" spans="1:8" ht="15">
      <c r="A69" s="46">
        <v>12</v>
      </c>
      <c r="B69" s="47">
        <f t="shared" si="10"/>
        <v>108723.11099999995</v>
      </c>
      <c r="C69" s="47">
        <f t="shared" si="11"/>
        <v>3882.9682500000004</v>
      </c>
      <c r="D69" s="54">
        <f t="shared" si="12"/>
        <v>0.013443000000000004</v>
      </c>
      <c r="E69" s="47">
        <f t="shared" si="6"/>
        <v>378.44088083943745</v>
      </c>
      <c r="F69" s="47">
        <f t="shared" si="7"/>
        <v>4261.409130839438</v>
      </c>
      <c r="G69" s="49">
        <f t="shared" si="8"/>
        <v>0.9757246830445419</v>
      </c>
      <c r="H69" s="47">
        <f t="shared" si="9"/>
        <v>4157.962073511428</v>
      </c>
    </row>
    <row r="70" spans="1:8" ht="15">
      <c r="A70" s="46">
        <v>13</v>
      </c>
      <c r="B70" s="47">
        <f t="shared" si="10"/>
        <v>104840.14274999994</v>
      </c>
      <c r="C70" s="47">
        <f t="shared" si="11"/>
        <v>3882.9682500000004</v>
      </c>
      <c r="D70" s="54">
        <f t="shared" si="12"/>
        <v>0.013443000000000004</v>
      </c>
      <c r="E70" s="47">
        <f t="shared" si="6"/>
        <v>365.3911952932499</v>
      </c>
      <c r="F70" s="47">
        <f t="shared" si="7"/>
        <v>4248.35944529325</v>
      </c>
      <c r="G70" s="49">
        <f t="shared" si="8"/>
        <v>0.9737285395384878</v>
      </c>
      <c r="H70" s="47">
        <f t="shared" si="9"/>
        <v>4136.748838099937</v>
      </c>
    </row>
    <row r="71" spans="1:8" ht="15">
      <c r="A71" s="46">
        <v>14</v>
      </c>
      <c r="B71" s="47">
        <f t="shared" si="10"/>
        <v>100957.17449999994</v>
      </c>
      <c r="C71" s="47">
        <f t="shared" si="11"/>
        <v>3882.9682500000004</v>
      </c>
      <c r="D71" s="54">
        <f t="shared" si="12"/>
        <v>0.013443000000000004</v>
      </c>
      <c r="E71" s="47">
        <f t="shared" si="6"/>
        <v>352.3415097470624</v>
      </c>
      <c r="F71" s="47">
        <f t="shared" si="7"/>
        <v>4235.309759747062</v>
      </c>
      <c r="G71" s="49">
        <f t="shared" si="8"/>
        <v>0.97173647975499</v>
      </c>
      <c r="H71" s="47">
        <f t="shared" si="9"/>
        <v>4115.604996608563</v>
      </c>
    </row>
    <row r="72" spans="1:8" ht="15">
      <c r="A72" s="46">
        <v>15</v>
      </c>
      <c r="B72" s="47">
        <f t="shared" si="10"/>
        <v>97074.20624999993</v>
      </c>
      <c r="C72" s="47">
        <f t="shared" si="11"/>
        <v>3882.9682500000004</v>
      </c>
      <c r="D72" s="54">
        <f t="shared" si="12"/>
        <v>0.013443000000000004</v>
      </c>
      <c r="E72" s="47">
        <f t="shared" si="6"/>
        <v>339.2918242008749</v>
      </c>
      <c r="F72" s="47">
        <f t="shared" si="7"/>
        <v>4222.260074200875</v>
      </c>
      <c r="G72" s="49">
        <f t="shared" si="8"/>
        <v>0.9697484953395438</v>
      </c>
      <c r="H72" s="47">
        <f t="shared" si="9"/>
        <v>4094.530353888529</v>
      </c>
    </row>
    <row r="73" spans="1:8" ht="15">
      <c r="A73" s="32">
        <v>16</v>
      </c>
      <c r="B73" s="47">
        <f t="shared" si="10"/>
        <v>93191.23799999992</v>
      </c>
      <c r="C73" s="47">
        <f t="shared" si="11"/>
        <v>3882.9682500000004</v>
      </c>
      <c r="D73" s="54">
        <f t="shared" si="12"/>
        <v>0.013443000000000004</v>
      </c>
      <c r="E73" s="47">
        <f t="shared" si="6"/>
        <v>326.2421386546873</v>
      </c>
      <c r="F73" s="47">
        <f t="shared" si="7"/>
        <v>4209.210388654687</v>
      </c>
      <c r="G73" s="49">
        <f t="shared" si="8"/>
        <v>0.9677645779547365</v>
      </c>
      <c r="H73" s="47">
        <f t="shared" si="9"/>
        <v>4073.524715299096</v>
      </c>
    </row>
    <row r="74" spans="1:8" ht="15">
      <c r="A74" s="32">
        <v>17</v>
      </c>
      <c r="B74" s="47">
        <f t="shared" si="10"/>
        <v>89308.26974999992</v>
      </c>
      <c r="C74" s="47">
        <f t="shared" si="11"/>
        <v>3882.9682500000004</v>
      </c>
      <c r="D74" s="54">
        <f t="shared" si="12"/>
        <v>0.013443000000000004</v>
      </c>
      <c r="E74" s="47">
        <f t="shared" si="6"/>
        <v>313.1924531084998</v>
      </c>
      <c r="F74" s="47">
        <f t="shared" si="7"/>
        <v>4196.1607031085005</v>
      </c>
      <c r="G74" s="49">
        <f t="shared" si="8"/>
        <v>0.9657847192802119</v>
      </c>
      <c r="H74" s="47">
        <f t="shared" si="9"/>
        <v>4052.5878867062997</v>
      </c>
    </row>
    <row r="75" spans="1:8" ht="15">
      <c r="A75" s="32">
        <v>18</v>
      </c>
      <c r="B75" s="47">
        <f t="shared" si="10"/>
        <v>85425.30149999991</v>
      </c>
      <c r="C75" s="47">
        <f t="shared" si="11"/>
        <v>3882.9682500000004</v>
      </c>
      <c r="D75" s="54">
        <f t="shared" si="12"/>
        <v>0.013443000000000004</v>
      </c>
      <c r="E75" s="47">
        <f t="shared" si="6"/>
        <v>300.1427675623123</v>
      </c>
      <c r="F75" s="47">
        <f t="shared" si="7"/>
        <v>4183.111017562313</v>
      </c>
      <c r="G75" s="49">
        <f t="shared" si="8"/>
        <v>0.9638089110126359</v>
      </c>
      <c r="H75" s="47">
        <f t="shared" si="9"/>
        <v>4031.7196744816915</v>
      </c>
    </row>
    <row r="76" spans="1:8" ht="15">
      <c r="A76" s="32">
        <v>19</v>
      </c>
      <c r="B76" s="47">
        <f t="shared" si="10"/>
        <v>81542.33324999991</v>
      </c>
      <c r="C76" s="47">
        <f t="shared" si="11"/>
        <v>3882.9682500000004</v>
      </c>
      <c r="D76" s="54">
        <f t="shared" si="12"/>
        <v>0.013443000000000004</v>
      </c>
      <c r="E76" s="47">
        <f t="shared" si="6"/>
        <v>287.0930820161248</v>
      </c>
      <c r="F76" s="47">
        <f t="shared" si="7"/>
        <v>4170.061332016126</v>
      </c>
      <c r="G76" s="49">
        <f t="shared" si="8"/>
        <v>0.9618371448656611</v>
      </c>
      <c r="H76" s="47">
        <f t="shared" si="9"/>
        <v>4010.919885501086</v>
      </c>
    </row>
    <row r="77" spans="1:8" ht="15">
      <c r="A77" s="32">
        <v>20</v>
      </c>
      <c r="B77" s="47">
        <f t="shared" si="10"/>
        <v>77659.3649999999</v>
      </c>
      <c r="C77" s="47">
        <f t="shared" si="11"/>
        <v>3882.9682500000004</v>
      </c>
      <c r="D77" s="54">
        <f t="shared" si="12"/>
        <v>0.013443000000000004</v>
      </c>
      <c r="E77" s="47">
        <f t="shared" si="6"/>
        <v>274.04339646993725</v>
      </c>
      <c r="F77" s="47">
        <f t="shared" si="7"/>
        <v>4157.011646469938</v>
      </c>
      <c r="G77" s="49">
        <f t="shared" si="8"/>
        <v>0.9598694125698927</v>
      </c>
      <c r="H77" s="47">
        <f t="shared" si="9"/>
        <v>3990.188327143301</v>
      </c>
    </row>
    <row r="78" spans="1:8" ht="15">
      <c r="A78" s="32">
        <v>21</v>
      </c>
      <c r="B78" s="47">
        <f t="shared" si="10"/>
        <v>73776.3967499999</v>
      </c>
      <c r="C78" s="47">
        <f t="shared" si="11"/>
        <v>3882.9682500000004</v>
      </c>
      <c r="D78" s="54">
        <f t="shared" si="12"/>
        <v>0.013443000000000004</v>
      </c>
      <c r="E78" s="47">
        <f t="shared" si="6"/>
        <v>260.99371092374975</v>
      </c>
      <c r="F78" s="47">
        <f t="shared" si="7"/>
        <v>4143.96196092375</v>
      </c>
      <c r="G78" s="49">
        <f t="shared" si="8"/>
        <v>0.9579057058728532</v>
      </c>
      <c r="H78" s="47">
        <f t="shared" si="9"/>
        <v>3969.524807288917</v>
      </c>
    </row>
    <row r="79" spans="1:8" ht="15">
      <c r="A79" s="32">
        <v>22</v>
      </c>
      <c r="B79" s="47">
        <f t="shared" si="10"/>
        <v>69893.42849999989</v>
      </c>
      <c r="C79" s="47">
        <f t="shared" si="11"/>
        <v>3882.9682500000004</v>
      </c>
      <c r="D79" s="54">
        <f t="shared" si="12"/>
        <v>0.013443000000000004</v>
      </c>
      <c r="E79" s="47">
        <f t="shared" si="6"/>
        <v>247.9440253775622</v>
      </c>
      <c r="F79" s="47">
        <f t="shared" si="7"/>
        <v>4130.912275377563</v>
      </c>
      <c r="G79" s="49">
        <f t="shared" si="8"/>
        <v>0.9559460165389483</v>
      </c>
      <c r="H79" s="47">
        <f t="shared" si="9"/>
        <v>3948.929134319024</v>
      </c>
    </row>
    <row r="80" spans="1:8" ht="15">
      <c r="A80" s="32">
        <v>23</v>
      </c>
      <c r="B80" s="47">
        <f t="shared" si="10"/>
        <v>66010.46024999989</v>
      </c>
      <c r="C80" s="47">
        <f t="shared" si="11"/>
        <v>3882.9682500000004</v>
      </c>
      <c r="D80" s="54">
        <f t="shared" si="12"/>
        <v>0.013443000000000004</v>
      </c>
      <c r="E80" s="47">
        <f t="shared" si="6"/>
        <v>234.8943398313747</v>
      </c>
      <c r="F80" s="47">
        <f t="shared" si="7"/>
        <v>4117.862589831375</v>
      </c>
      <c r="G80" s="49">
        <f t="shared" si="8"/>
        <v>0.9539903363494318</v>
      </c>
      <c r="H80" s="47">
        <f t="shared" si="9"/>
        <v>3928.4011171139755</v>
      </c>
    </row>
    <row r="81" spans="1:8" ht="15">
      <c r="A81" s="32">
        <v>24</v>
      </c>
      <c r="B81" s="47">
        <f t="shared" si="10"/>
        <v>62127.49199999989</v>
      </c>
      <c r="C81" s="47">
        <f t="shared" si="11"/>
        <v>3882.9682500000004</v>
      </c>
      <c r="D81" s="54">
        <f t="shared" si="12"/>
        <v>0.013443000000000004</v>
      </c>
      <c r="E81" s="47">
        <f t="shared" si="6"/>
        <v>221.84465428518718</v>
      </c>
      <c r="F81" s="47">
        <f t="shared" si="7"/>
        <v>4104.812904285188</v>
      </c>
      <c r="G81" s="49">
        <f t="shared" si="8"/>
        <v>0.9520386571023718</v>
      </c>
      <c r="H81" s="47">
        <f t="shared" si="9"/>
        <v>3907.9405650521567</v>
      </c>
    </row>
    <row r="82" spans="1:8" ht="15">
      <c r="A82" s="32">
        <v>25</v>
      </c>
      <c r="B82" s="47">
        <f t="shared" si="10"/>
        <v>58244.52374999989</v>
      </c>
      <c r="C82" s="47">
        <f t="shared" si="11"/>
        <v>3882.9682500000004</v>
      </c>
      <c r="D82" s="54">
        <f t="shared" si="12"/>
        <v>0.013443000000000004</v>
      </c>
      <c r="E82" s="47">
        <f t="shared" si="6"/>
        <v>208.79496873899967</v>
      </c>
      <c r="F82" s="47">
        <f t="shared" si="7"/>
        <v>4091.763218739</v>
      </c>
      <c r="G82" s="49">
        <f t="shared" si="8"/>
        <v>0.9500909706126158</v>
      </c>
      <c r="H82" s="47">
        <f t="shared" si="9"/>
        <v>3887.5472880087377</v>
      </c>
    </row>
    <row r="83" spans="1:8" ht="15">
      <c r="A83" s="32">
        <v>26</v>
      </c>
      <c r="B83" s="47">
        <f t="shared" si="10"/>
        <v>54361.55549999989</v>
      </c>
      <c r="C83" s="47">
        <f t="shared" si="11"/>
        <v>3882.9682500000004</v>
      </c>
      <c r="D83" s="54">
        <f t="shared" si="12"/>
        <v>0.013443000000000004</v>
      </c>
      <c r="E83" s="47">
        <f t="shared" si="6"/>
        <v>195.7452831928122</v>
      </c>
      <c r="F83" s="47">
        <f t="shared" si="7"/>
        <v>4078.7135331928125</v>
      </c>
      <c r="G83" s="49">
        <f t="shared" si="8"/>
        <v>0.9481472687117566</v>
      </c>
      <c r="H83" s="47">
        <f t="shared" si="9"/>
        <v>3867.221096354444</v>
      </c>
    </row>
    <row r="84" spans="1:8" ht="15">
      <c r="A84" s="32">
        <v>27</v>
      </c>
      <c r="B84" s="47">
        <f t="shared" si="10"/>
        <v>50478.587249999895</v>
      </c>
      <c r="C84" s="47">
        <f t="shared" si="11"/>
        <v>3882.9682500000004</v>
      </c>
      <c r="D84" s="54">
        <f t="shared" si="12"/>
        <v>0.013443000000000004</v>
      </c>
      <c r="E84" s="47">
        <f t="shared" si="6"/>
        <v>182.6955976466247</v>
      </c>
      <c r="F84" s="47">
        <f t="shared" si="7"/>
        <v>4065.663847646625</v>
      </c>
      <c r="G84" s="49">
        <f t="shared" si="8"/>
        <v>0.9462075432480977</v>
      </c>
      <c r="H84" s="47">
        <f t="shared" si="9"/>
        <v>3846.9618009543215</v>
      </c>
    </row>
    <row r="85" spans="1:8" ht="15">
      <c r="A85" s="32">
        <v>28</v>
      </c>
      <c r="B85" s="47">
        <f t="shared" si="10"/>
        <v>46595.6189999999</v>
      </c>
      <c r="C85" s="47">
        <f t="shared" si="11"/>
        <v>3882.9682500000004</v>
      </c>
      <c r="D85" s="54">
        <f t="shared" si="12"/>
        <v>0.013443000000000004</v>
      </c>
      <c r="E85" s="47">
        <f t="shared" si="6"/>
        <v>169.6459121004372</v>
      </c>
      <c r="F85" s="47">
        <f t="shared" si="7"/>
        <v>4052.6141621004376</v>
      </c>
      <c r="G85" s="49">
        <f t="shared" si="8"/>
        <v>0.9442717860866201</v>
      </c>
      <c r="H85" s="47">
        <f t="shared" si="9"/>
        <v>3826.7692131665117</v>
      </c>
    </row>
    <row r="86" spans="1:8" ht="15">
      <c r="A86" s="32">
        <v>29</v>
      </c>
      <c r="B86" s="47">
        <f t="shared" si="10"/>
        <v>42712.6507499999</v>
      </c>
      <c r="C86" s="47">
        <f t="shared" si="11"/>
        <v>3882.9682500000004</v>
      </c>
      <c r="D86" s="54">
        <f t="shared" si="12"/>
        <v>0.013443000000000004</v>
      </c>
      <c r="E86" s="47">
        <f t="shared" si="6"/>
        <v>156.59622655424968</v>
      </c>
      <c r="F86" s="47">
        <f t="shared" si="7"/>
        <v>4039.56447655425</v>
      </c>
      <c r="G86" s="49">
        <f t="shared" si="8"/>
        <v>0.9423399891089466</v>
      </c>
      <c r="H86" s="47">
        <f t="shared" si="9"/>
        <v>3806.6431448410194</v>
      </c>
    </row>
    <row r="87" spans="1:8" ht="15">
      <c r="A87" s="32">
        <v>30</v>
      </c>
      <c r="B87" s="47">
        <f t="shared" si="10"/>
        <v>38829.6824999999</v>
      </c>
      <c r="C87" s="47">
        <f t="shared" si="11"/>
        <v>3882.9682500000004</v>
      </c>
      <c r="D87" s="54">
        <f t="shared" si="12"/>
        <v>0.013443000000000004</v>
      </c>
      <c r="E87" s="47">
        <f t="shared" si="6"/>
        <v>143.5465410080622</v>
      </c>
      <c r="F87" s="47">
        <f t="shared" si="7"/>
        <v>4026.5147910080627</v>
      </c>
      <c r="G87" s="49">
        <f t="shared" si="8"/>
        <v>0.9404121442133092</v>
      </c>
      <c r="H87" s="47">
        <f t="shared" si="9"/>
        <v>3786.583408318497</v>
      </c>
    </row>
    <row r="88" spans="1:8" ht="15">
      <c r="A88" s="32">
        <v>31</v>
      </c>
      <c r="B88" s="47">
        <f t="shared" si="10"/>
        <v>34946.7142499999</v>
      </c>
      <c r="C88" s="47">
        <f t="shared" si="11"/>
        <v>3882.9682500000004</v>
      </c>
      <c r="D88" s="54">
        <f t="shared" si="12"/>
        <v>0.013443000000000004</v>
      </c>
      <c r="E88" s="47">
        <f t="shared" si="6"/>
        <v>130.4968554618747</v>
      </c>
      <c r="F88" s="47">
        <f t="shared" si="7"/>
        <v>4013.4651054618753</v>
      </c>
      <c r="G88" s="49">
        <f t="shared" si="8"/>
        <v>0.9384882433145143</v>
      </c>
      <c r="H88" s="47">
        <f t="shared" si="9"/>
        <v>3766.589816429017</v>
      </c>
    </row>
    <row r="89" spans="1:8" ht="15">
      <c r="A89" s="32">
        <v>32</v>
      </c>
      <c r="B89" s="47">
        <f t="shared" si="10"/>
        <v>31063.7459999999</v>
      </c>
      <c r="C89" s="47">
        <f t="shared" si="11"/>
        <v>3882.9682500000004</v>
      </c>
      <c r="D89" s="54">
        <f t="shared" si="12"/>
        <v>0.013443000000000004</v>
      </c>
      <c r="E89" s="47">
        <f t="shared" si="6"/>
        <v>117.4471699156872</v>
      </c>
      <c r="F89" s="47">
        <f t="shared" si="7"/>
        <v>4000.4154199156874</v>
      </c>
      <c r="G89" s="49">
        <f t="shared" si="8"/>
        <v>0.9365682783439092</v>
      </c>
      <c r="H89" s="47">
        <f t="shared" si="9"/>
        <v>3746.662182490862</v>
      </c>
    </row>
    <row r="90" spans="1:8" ht="15">
      <c r="A90" s="32">
        <v>33</v>
      </c>
      <c r="B90" s="47">
        <f t="shared" si="10"/>
        <v>27180.7777499999</v>
      </c>
      <c r="C90" s="47">
        <f t="shared" si="11"/>
        <v>3882.9682500000004</v>
      </c>
      <c r="D90" s="54">
        <f t="shared" si="12"/>
        <v>0.013443000000000004</v>
      </c>
      <c r="E90" s="47">
        <f t="shared" si="6"/>
        <v>104.3974843694997</v>
      </c>
      <c r="F90" s="47">
        <f t="shared" si="7"/>
        <v>3987.3657343695</v>
      </c>
      <c r="G90" s="49">
        <f t="shared" si="8"/>
        <v>0.9346522412493479</v>
      </c>
      <c r="H90" s="47">
        <f t="shared" si="9"/>
        <v>3726.800320309305</v>
      </c>
    </row>
    <row r="91" spans="1:8" ht="15">
      <c r="A91" s="32">
        <v>34</v>
      </c>
      <c r="B91" s="47">
        <f t="shared" si="10"/>
        <v>23297.809499999898</v>
      </c>
      <c r="C91" s="47">
        <f t="shared" si="11"/>
        <v>3882.9682500000004</v>
      </c>
      <c r="D91" s="54">
        <f t="shared" si="12"/>
        <v>0.013443000000000004</v>
      </c>
      <c r="E91" s="47">
        <f t="shared" si="6"/>
        <v>91.34779882331219</v>
      </c>
      <c r="F91" s="47">
        <f t="shared" si="7"/>
        <v>3974.3160488233125</v>
      </c>
      <c r="G91" s="49">
        <f t="shared" si="8"/>
        <v>0.9327401239951577</v>
      </c>
      <c r="H91" s="47">
        <f t="shared" si="9"/>
        <v>3707.0040441754018</v>
      </c>
    </row>
    <row r="92" spans="1:8" ht="15">
      <c r="A92" s="32">
        <v>35</v>
      </c>
      <c r="B92" s="47">
        <f t="shared" si="10"/>
        <v>19414.841249999896</v>
      </c>
      <c r="C92" s="47">
        <f t="shared" si="11"/>
        <v>3882.9682500000004</v>
      </c>
      <c r="D92" s="54">
        <f t="shared" si="12"/>
        <v>0.013443000000000004</v>
      </c>
      <c r="E92" s="47">
        <f t="shared" si="6"/>
        <v>78.29811327712467</v>
      </c>
      <c r="F92" s="47">
        <f t="shared" si="7"/>
        <v>3961.266363277125</v>
      </c>
      <c r="G92" s="49">
        <f t="shared" si="8"/>
        <v>0.9308319185621052</v>
      </c>
      <c r="H92" s="47">
        <f t="shared" si="9"/>
        <v>3687.2731688647796</v>
      </c>
    </row>
    <row r="93" spans="1:8" ht="15">
      <c r="A93" s="32">
        <v>36</v>
      </c>
      <c r="B93" s="47">
        <f t="shared" si="10"/>
        <v>15531.872999999896</v>
      </c>
      <c r="C93" s="47">
        <f t="shared" si="11"/>
        <v>3882.9682500000004</v>
      </c>
      <c r="D93" s="54">
        <f t="shared" si="12"/>
        <v>0.013443000000000004</v>
      </c>
      <c r="E93" s="47">
        <f t="shared" si="6"/>
        <v>65.24842773093717</v>
      </c>
      <c r="F93" s="47">
        <f t="shared" si="7"/>
        <v>3948.2166777309376</v>
      </c>
      <c r="G93" s="49">
        <f t="shared" si="8"/>
        <v>0.928927616947363</v>
      </c>
      <c r="H93" s="47">
        <f t="shared" si="9"/>
        <v>3667.6075096364348</v>
      </c>
    </row>
    <row r="94" spans="1:8" ht="15">
      <c r="A94" s="32">
        <v>37</v>
      </c>
      <c r="B94" s="47">
        <f t="shared" si="10"/>
        <v>11648.904749999896</v>
      </c>
      <c r="C94" s="47">
        <f t="shared" si="11"/>
        <v>3882.9682500000004</v>
      </c>
      <c r="D94" s="54">
        <f t="shared" si="12"/>
        <v>0.013443000000000004</v>
      </c>
      <c r="E94" s="47">
        <f t="shared" si="6"/>
        <v>52.19874218474966</v>
      </c>
      <c r="F94" s="47">
        <f t="shared" si="7"/>
        <v>3935.16699218475</v>
      </c>
      <c r="G94" s="49">
        <f t="shared" si="8"/>
        <v>0.9270272111644757</v>
      </c>
      <c r="H94" s="47">
        <f t="shared" si="9"/>
        <v>3648.006882231527</v>
      </c>
    </row>
    <row r="95" spans="1:8" ht="15">
      <c r="A95" s="32">
        <v>38</v>
      </c>
      <c r="B95" s="47">
        <f t="shared" si="10"/>
        <v>7765.936499999896</v>
      </c>
      <c r="C95" s="47">
        <f t="shared" si="11"/>
        <v>3882.9682500000004</v>
      </c>
      <c r="D95" s="54">
        <f t="shared" si="12"/>
        <v>0.013443000000000004</v>
      </c>
      <c r="E95" s="47">
        <f t="shared" si="6"/>
        <v>39.14905663856216</v>
      </c>
      <c r="F95" s="47">
        <f t="shared" si="7"/>
        <v>3922.1173066385627</v>
      </c>
      <c r="G95" s="49">
        <f t="shared" si="8"/>
        <v>0.9251306932433268</v>
      </c>
      <c r="H95" s="47">
        <f t="shared" si="9"/>
        <v>3628.471102872183</v>
      </c>
    </row>
    <row r="96" spans="1:8" ht="15">
      <c r="A96" s="32">
        <v>39</v>
      </c>
      <c r="B96" s="47">
        <f t="shared" si="10"/>
        <v>3882.9682499998958</v>
      </c>
      <c r="C96" s="47">
        <f t="shared" si="11"/>
        <v>3882.9682500000004</v>
      </c>
      <c r="D96" s="54">
        <f t="shared" si="12"/>
        <v>0.013443000000000004</v>
      </c>
      <c r="E96" s="47">
        <f t="shared" si="6"/>
        <v>26.099371092374657</v>
      </c>
      <c r="F96" s="47">
        <f t="shared" si="7"/>
        <v>3909.067621092375</v>
      </c>
      <c r="G96" s="49">
        <f t="shared" si="8"/>
        <v>0.9232380552301049</v>
      </c>
      <c r="H96" s="47">
        <f t="shared" si="9"/>
        <v>3608.999988260297</v>
      </c>
    </row>
    <row r="97" spans="1:8" ht="15">
      <c r="A97" s="32">
        <v>40</v>
      </c>
      <c r="B97" s="47">
        <f t="shared" si="10"/>
        <v>-1.0459189070388675E-10</v>
      </c>
      <c r="C97" s="47">
        <f t="shared" si="11"/>
        <v>3882.9682500000004</v>
      </c>
      <c r="D97" s="54">
        <f t="shared" si="12"/>
        <v>0.013443000000000004</v>
      </c>
      <c r="E97" s="47">
        <f t="shared" si="6"/>
        <v>13.049685546187153</v>
      </c>
      <c r="F97" s="47">
        <f t="shared" si="7"/>
        <v>3896.0179355461873</v>
      </c>
      <c r="G97" s="49">
        <f t="shared" si="8"/>
        <v>0.9213492891872709</v>
      </c>
      <c r="H97" s="47">
        <f t="shared" si="9"/>
        <v>3589.593355576338</v>
      </c>
    </row>
    <row r="98" spans="2:3" ht="15">
      <c r="B98" s="47"/>
      <c r="C98" s="47"/>
    </row>
    <row r="99" spans="2:8" ht="15">
      <c r="B99" s="47"/>
      <c r="C99" s="47"/>
      <c r="D99" s="58"/>
      <c r="E99" s="51" t="s">
        <v>52</v>
      </c>
      <c r="F99" s="47"/>
      <c r="G99" s="52" t="s">
        <v>53</v>
      </c>
      <c r="H99" s="53">
        <f>SUM(H58:H98)</f>
        <v>159375.01658416682</v>
      </c>
    </row>
    <row r="100" spans="2:8" ht="15">
      <c r="B100" s="47"/>
      <c r="C100" s="47"/>
      <c r="D100" s="58"/>
      <c r="E100" s="51"/>
      <c r="F100" s="47"/>
      <c r="G100" s="49"/>
      <c r="H100" s="53"/>
    </row>
    <row r="101" spans="2:7" ht="15">
      <c r="B101" s="47"/>
      <c r="C101" s="47"/>
      <c r="D101" s="58"/>
      <c r="E101" s="47"/>
      <c r="F101" s="47"/>
      <c r="G101" s="49"/>
    </row>
    <row r="102" spans="1:7" ht="15">
      <c r="A102" s="59" t="s">
        <v>58</v>
      </c>
      <c r="B102" s="47"/>
      <c r="C102" s="47"/>
      <c r="D102" s="60" t="s">
        <v>53</v>
      </c>
      <c r="E102" s="47">
        <f>+H49</f>
        <v>184330.8884791663</v>
      </c>
      <c r="F102" s="51" t="s">
        <v>59</v>
      </c>
      <c r="G102" s="49"/>
    </row>
    <row r="103" spans="1:7" ht="15">
      <c r="A103" s="59" t="s">
        <v>60</v>
      </c>
      <c r="B103" s="47"/>
      <c r="C103" s="47"/>
      <c r="D103" s="60" t="s">
        <v>53</v>
      </c>
      <c r="E103" s="47">
        <f>+H99</f>
        <v>159375.01658416682</v>
      </c>
      <c r="F103" s="51" t="s">
        <v>61</v>
      </c>
      <c r="G103" s="49"/>
    </row>
    <row r="104" spans="4:5" ht="15">
      <c r="D104" s="61"/>
      <c r="E104" s="43" t="s">
        <v>62</v>
      </c>
    </row>
    <row r="105" spans="2:8" ht="15">
      <c r="B105" s="132" t="s">
        <v>63</v>
      </c>
      <c r="C105" s="132"/>
      <c r="D105" s="61" t="s">
        <v>53</v>
      </c>
      <c r="E105" s="53">
        <f>E102-E103</f>
        <v>24955.871894999465</v>
      </c>
      <c r="F105" s="43"/>
      <c r="G105" s="62"/>
      <c r="H105" s="63"/>
    </row>
    <row r="106" spans="2:8" ht="15">
      <c r="B106" s="132" t="s">
        <v>63</v>
      </c>
      <c r="C106" s="132"/>
      <c r="D106" s="61" t="s">
        <v>64</v>
      </c>
      <c r="E106" s="64">
        <f>+E105/CALCOLO!B5</f>
        <v>0.16067522503563778</v>
      </c>
      <c r="F106" s="65" t="s">
        <v>65</v>
      </c>
      <c r="G106" s="66"/>
      <c r="H106" s="63"/>
    </row>
    <row r="108" spans="3:6" ht="15">
      <c r="C108" s="67" t="s">
        <v>66</v>
      </c>
      <c r="D108" s="68"/>
      <c r="E108" s="69">
        <f>+E105</f>
        <v>24955.871894999465</v>
      </c>
      <c r="F108" s="70" t="s">
        <v>67</v>
      </c>
    </row>
    <row r="110" spans="1:5" ht="15">
      <c r="A110" s="36" t="s">
        <v>68</v>
      </c>
      <c r="C110" s="63" t="s">
        <v>89</v>
      </c>
      <c r="E110" s="71"/>
    </row>
    <row r="111" spans="1:2" ht="15">
      <c r="A111" s="36" t="s">
        <v>70</v>
      </c>
      <c r="B111" s="72" t="s">
        <v>90</v>
      </c>
    </row>
    <row r="112" ht="15">
      <c r="B112" s="51" t="s">
        <v>72</v>
      </c>
    </row>
    <row r="113" spans="1:6" ht="15">
      <c r="A113" s="36" t="s">
        <v>73</v>
      </c>
      <c r="B113" s="51" t="s">
        <v>74</v>
      </c>
      <c r="F113" s="73">
        <f>+CALCOLO!B4</f>
        <v>155318.73</v>
      </c>
    </row>
    <row r="114" spans="1:6" ht="15">
      <c r="A114" s="36" t="s">
        <v>75</v>
      </c>
      <c r="B114" s="74" t="s">
        <v>76</v>
      </c>
      <c r="F114" s="75">
        <f>CALCOLO!B7+CALCOLO!B9</f>
        <v>0.0457</v>
      </c>
    </row>
    <row r="115" spans="1:6" ht="15">
      <c r="A115" s="36" t="s">
        <v>77</v>
      </c>
      <c r="B115" s="51" t="s">
        <v>78</v>
      </c>
      <c r="F115" s="76">
        <f>+F113*C116</f>
        <v>108723.111</v>
      </c>
    </row>
    <row r="116" spans="2:5" ht="15">
      <c r="B116" s="74" t="s">
        <v>79</v>
      </c>
      <c r="C116" s="77">
        <f>+CALCOLO!B6</f>
        <v>0.7</v>
      </c>
      <c r="D116" s="78" t="s">
        <v>80</v>
      </c>
      <c r="E116" s="50">
        <v>0</v>
      </c>
    </row>
    <row r="117" spans="2:6" ht="15">
      <c r="B117" s="74" t="s">
        <v>81</v>
      </c>
      <c r="C117" s="79">
        <f>100%-C116</f>
        <v>0.30000000000000004</v>
      </c>
      <c r="D117" s="78" t="s">
        <v>80</v>
      </c>
      <c r="E117" s="75">
        <f>+CALCOLO!B8+CALCOLO!B9</f>
        <v>0.04481</v>
      </c>
      <c r="F117" s="33" t="s">
        <v>82</v>
      </c>
    </row>
    <row r="118" spans="1:5" ht="15">
      <c r="A118" s="36" t="s">
        <v>83</v>
      </c>
      <c r="B118" s="74" t="s">
        <v>84</v>
      </c>
      <c r="D118" s="80">
        <f ca="1">TODAY()</f>
        <v>43402</v>
      </c>
      <c r="E118" s="50">
        <f>(+E117*C117)+(E116*C116)</f>
        <v>0.013443000000000004</v>
      </c>
    </row>
  </sheetData>
  <sheetProtection selectLockedCells="1" selectUnlockedCells="1"/>
  <mergeCells count="2">
    <mergeCell ref="B105:C105"/>
    <mergeCell ref="B106:C106"/>
  </mergeCells>
  <hyperlinks>
    <hyperlink ref="A2" r:id="rId1" display="Tasso di Riferimento UE"/>
    <hyperlink ref="A52" r:id="rId2" display="Euribor"/>
  </hyperlinks>
  <printOptions/>
  <pageMargins left="0.7875" right="0.7875" top="0.5909722222222222" bottom="0.5902777777777778" header="0.31527777777777777" footer="0.5118055555555555"/>
  <pageSetup fitToHeight="1" fitToWidth="1" horizontalDpi="300" verticalDpi="300" orientation="portrait" paperSize="9"/>
  <headerFooter alignWithMargins="0">
    <oddHeader>&amp;C&amp;"Times New Roman,Normale"&amp;11Calcolo ESL e de minimis  al 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H158"/>
  <sheetViews>
    <sheetView zoomScalePageLayoutView="0" workbookViewId="0" topLeftCell="A127">
      <selection activeCell="E146" sqref="E146"/>
    </sheetView>
  </sheetViews>
  <sheetFormatPr defaultColWidth="12.57421875" defaultRowHeight="12.75"/>
  <cols>
    <col min="1" max="1" width="7.00390625" style="32" customWidth="1"/>
    <col min="2" max="2" width="19.140625" style="33" customWidth="1"/>
    <col min="3" max="3" width="14.28125" style="33" customWidth="1"/>
    <col min="4" max="4" width="10.140625" style="32" customWidth="1"/>
    <col min="5" max="5" width="13.57421875" style="33" customWidth="1"/>
    <col min="6" max="6" width="13.140625" style="33" customWidth="1"/>
    <col min="7" max="7" width="13.00390625" style="34" customWidth="1"/>
    <col min="8" max="8" width="15.421875" style="33" customWidth="1"/>
    <col min="9" max="9" width="23.140625" style="35" customWidth="1"/>
    <col min="10" max="16384" width="12.57421875" style="32" customWidth="1"/>
  </cols>
  <sheetData>
    <row r="1" ht="15">
      <c r="A1" s="36" t="s">
        <v>24</v>
      </c>
    </row>
    <row r="2" ht="15">
      <c r="A2" s="37" t="s">
        <v>25</v>
      </c>
    </row>
    <row r="3" spans="1:8" ht="15">
      <c r="A3" s="38" t="s">
        <v>26</v>
      </c>
      <c r="B3" s="39" t="s">
        <v>27</v>
      </c>
      <c r="C3" s="39" t="s">
        <v>28</v>
      </c>
      <c r="D3" s="38" t="s">
        <v>29</v>
      </c>
      <c r="E3" s="39" t="s">
        <v>30</v>
      </c>
      <c r="F3" s="39" t="s">
        <v>31</v>
      </c>
      <c r="G3" s="40" t="s">
        <v>32</v>
      </c>
      <c r="H3" s="39" t="s">
        <v>33</v>
      </c>
    </row>
    <row r="4" spans="1:8" ht="15">
      <c r="A4" s="41" t="s">
        <v>34</v>
      </c>
      <c r="B4" s="42" t="s">
        <v>35</v>
      </c>
      <c r="C4" s="43" t="s">
        <v>36</v>
      </c>
      <c r="D4" s="41" t="s">
        <v>37</v>
      </c>
      <c r="E4" s="42" t="s">
        <v>38</v>
      </c>
      <c r="F4" s="42" t="s">
        <v>39</v>
      </c>
      <c r="G4" s="44" t="s">
        <v>40</v>
      </c>
      <c r="H4" s="42" t="s">
        <v>39</v>
      </c>
    </row>
    <row r="5" spans="1:8" ht="15">
      <c r="A5" s="41" t="s">
        <v>41</v>
      </c>
      <c r="B5" s="45" t="s">
        <v>42</v>
      </c>
      <c r="D5" s="36" t="s">
        <v>43</v>
      </c>
      <c r="E5" s="42" t="s">
        <v>44</v>
      </c>
      <c r="F5" s="42" t="s">
        <v>45</v>
      </c>
      <c r="G5" s="44" t="s">
        <v>46</v>
      </c>
      <c r="H5" s="42" t="s">
        <v>47</v>
      </c>
    </row>
    <row r="6" spans="1:8" ht="15">
      <c r="A6" s="41" t="s">
        <v>48</v>
      </c>
      <c r="B6" s="42" t="s">
        <v>49</v>
      </c>
      <c r="D6" s="41" t="s">
        <v>50</v>
      </c>
      <c r="H6" s="42" t="s">
        <v>51</v>
      </c>
    </row>
    <row r="7" spans="1:8" ht="15">
      <c r="A7" s="41"/>
      <c r="B7" s="128">
        <f>+F153</f>
        <v>155318.73</v>
      </c>
      <c r="D7" s="41"/>
      <c r="H7" s="42"/>
    </row>
    <row r="8" spans="1:8" ht="15">
      <c r="A8" s="46">
        <v>1</v>
      </c>
      <c r="B8" s="47">
        <f>+B7-C8</f>
        <v>152730.0845</v>
      </c>
      <c r="C8" s="47">
        <f>+B7/60</f>
        <v>2588.6455</v>
      </c>
      <c r="D8" s="48">
        <f>+F154</f>
        <v>0.0457</v>
      </c>
      <c r="E8" s="47">
        <f aca="true" t="shared" si="0" ref="E8:E67">(B7*D8)/4</f>
        <v>1774.51649025</v>
      </c>
      <c r="F8" s="47">
        <f aca="true" t="shared" si="1" ref="F8:F67">E8+C8</f>
        <v>4363.161990250001</v>
      </c>
      <c r="G8" s="49">
        <f>POWER((1/((1+((D8-CALCOLO!$B$9+1%)/4)*1))),A8)</f>
        <v>0.9979541939024997</v>
      </c>
      <c r="H8" s="47">
        <f aca="true" t="shared" si="2" ref="H8:H67">F8*G8</f>
        <v>4354.235806845966</v>
      </c>
    </row>
    <row r="9" spans="1:8" ht="15">
      <c r="A9" s="46">
        <v>2</v>
      </c>
      <c r="B9" s="47">
        <f aca="true" t="shared" si="3" ref="B9:B67">+B8-C8</f>
        <v>150141.43899999998</v>
      </c>
      <c r="C9" s="47">
        <f aca="true" t="shared" si="4" ref="C9:C67">+C8</f>
        <v>2588.6455</v>
      </c>
      <c r="D9" s="48">
        <f aca="true" t="shared" si="5" ref="D9:D67">+D8</f>
        <v>0.0457</v>
      </c>
      <c r="E9" s="47">
        <f t="shared" si="0"/>
        <v>1744.9412154124998</v>
      </c>
      <c r="F9" s="47">
        <f t="shared" si="1"/>
        <v>4333.5867154125</v>
      </c>
      <c r="G9" s="49">
        <f>POWER((1/((1+((D9-CALCOLO!$B$9+1%)/4)*1))),A9)</f>
        <v>0.9959125731275881</v>
      </c>
      <c r="H9" s="47">
        <f t="shared" si="2"/>
        <v>4315.873496617995</v>
      </c>
    </row>
    <row r="10" spans="1:8" ht="15">
      <c r="A10" s="46">
        <v>3</v>
      </c>
      <c r="B10" s="47">
        <f t="shared" si="3"/>
        <v>147552.79349999997</v>
      </c>
      <c r="C10" s="47">
        <f t="shared" si="4"/>
        <v>2588.6455</v>
      </c>
      <c r="D10" s="48">
        <f t="shared" si="5"/>
        <v>0.0457</v>
      </c>
      <c r="E10" s="47">
        <f t="shared" si="0"/>
        <v>1715.3659405749997</v>
      </c>
      <c r="F10" s="47">
        <f t="shared" si="1"/>
        <v>4304.011440575</v>
      </c>
      <c r="G10" s="49">
        <f>POWER((1/((1+((D10-CALCOLO!$B$9+1%)/4)*1))),A10)</f>
        <v>0.9938751291129064</v>
      </c>
      <c r="H10" s="47">
        <f t="shared" si="2"/>
        <v>4277.649926204905</v>
      </c>
    </row>
    <row r="11" spans="1:8" ht="15">
      <c r="A11" s="46">
        <v>4</v>
      </c>
      <c r="B11" s="47">
        <f t="shared" si="3"/>
        <v>144964.14799999996</v>
      </c>
      <c r="C11" s="47">
        <f t="shared" si="4"/>
        <v>2588.6455</v>
      </c>
      <c r="D11" s="48">
        <f t="shared" si="5"/>
        <v>0.0457</v>
      </c>
      <c r="E11" s="47">
        <f t="shared" si="0"/>
        <v>1685.7906657374995</v>
      </c>
      <c r="F11" s="47">
        <f t="shared" si="1"/>
        <v>4274.436165737499</v>
      </c>
      <c r="G11" s="49">
        <f>POWER((1/((1+((D11-CALCOLO!$B$9+1%)/4)*1))),A11)</f>
        <v>0.9918418533136134</v>
      </c>
      <c r="H11" s="47">
        <f t="shared" si="2"/>
        <v>4239.564688495817</v>
      </c>
    </row>
    <row r="12" spans="1:8" ht="15">
      <c r="A12" s="46">
        <v>5</v>
      </c>
      <c r="B12" s="47">
        <f t="shared" si="3"/>
        <v>142375.50249999994</v>
      </c>
      <c r="C12" s="47">
        <f t="shared" si="4"/>
        <v>2588.6455</v>
      </c>
      <c r="D12" s="48">
        <f t="shared" si="5"/>
        <v>0.0457</v>
      </c>
      <c r="E12" s="47">
        <f t="shared" si="0"/>
        <v>1656.2153908999994</v>
      </c>
      <c r="F12" s="47">
        <f t="shared" si="1"/>
        <v>4244.8608908999995</v>
      </c>
      <c r="G12" s="49">
        <f>POWER((1/((1+((D12-CALCOLO!$B$9+1%)/4)*1))),A12)</f>
        <v>0.9898127372023484</v>
      </c>
      <c r="H12" s="47">
        <f t="shared" si="2"/>
        <v>4201.617377464928</v>
      </c>
    </row>
    <row r="13" spans="1:8" ht="15">
      <c r="A13" s="46">
        <v>6</v>
      </c>
      <c r="B13" s="47">
        <f t="shared" si="3"/>
        <v>139786.85699999993</v>
      </c>
      <c r="C13" s="47">
        <f t="shared" si="4"/>
        <v>2588.6455</v>
      </c>
      <c r="D13" s="48">
        <f t="shared" si="5"/>
        <v>0.0457</v>
      </c>
      <c r="E13" s="47">
        <f t="shared" si="0"/>
        <v>1626.6401160624994</v>
      </c>
      <c r="F13" s="47">
        <f t="shared" si="1"/>
        <v>4215.2856160625</v>
      </c>
      <c r="G13" s="49">
        <f>POWER((1/((1+((D13-CALCOLO!$B$9+1%)/4)*1))),A13)</f>
        <v>0.9877877722691965</v>
      </c>
      <c r="H13" s="47">
        <f t="shared" si="2"/>
        <v>4163.807588168764</v>
      </c>
    </row>
    <row r="14" spans="1:8" ht="15">
      <c r="A14" s="46">
        <v>7</v>
      </c>
      <c r="B14" s="47">
        <f t="shared" si="3"/>
        <v>137198.21149999992</v>
      </c>
      <c r="C14" s="47">
        <f t="shared" si="4"/>
        <v>2588.6455</v>
      </c>
      <c r="D14" s="48">
        <f t="shared" si="5"/>
        <v>0.0457</v>
      </c>
      <c r="E14" s="47">
        <f t="shared" si="0"/>
        <v>1597.064841224999</v>
      </c>
      <c r="F14" s="47">
        <f t="shared" si="1"/>
        <v>4185.710341224999</v>
      </c>
      <c r="G14" s="49">
        <f>POWER((1/((1+((D14-CALCOLO!$B$9+1%)/4)*1))),A14)</f>
        <v>0.9857669500216519</v>
      </c>
      <c r="H14" s="47">
        <f t="shared" si="2"/>
        <v>4126.1349167434555</v>
      </c>
    </row>
    <row r="15" spans="1:8" ht="15">
      <c r="A15" s="46">
        <v>8</v>
      </c>
      <c r="B15" s="47">
        <f t="shared" si="3"/>
        <v>134609.5659999999</v>
      </c>
      <c r="C15" s="47">
        <f t="shared" si="4"/>
        <v>2588.6455</v>
      </c>
      <c r="D15" s="48">
        <f t="shared" si="5"/>
        <v>0.0457</v>
      </c>
      <c r="E15" s="47">
        <f t="shared" si="0"/>
        <v>1567.489566387499</v>
      </c>
      <c r="F15" s="47">
        <f t="shared" si="1"/>
        <v>4156.135066387499</v>
      </c>
      <c r="G15" s="49">
        <f>POWER((1/((1+((D15-CALCOLO!$B$9+1%)/4)*1))),A15)</f>
        <v>0.9837502619845834</v>
      </c>
      <c r="H15" s="47">
        <f t="shared" si="2"/>
        <v>4088.598960402016</v>
      </c>
    </row>
    <row r="16" spans="1:8" ht="15">
      <c r="A16" s="46">
        <v>9</v>
      </c>
      <c r="B16" s="47">
        <f t="shared" si="3"/>
        <v>132020.9204999999</v>
      </c>
      <c r="C16" s="47">
        <f t="shared" si="4"/>
        <v>2588.6455</v>
      </c>
      <c r="D16" s="48">
        <f t="shared" si="5"/>
        <v>0.0457</v>
      </c>
      <c r="E16" s="47">
        <f t="shared" si="0"/>
        <v>1537.9142915499988</v>
      </c>
      <c r="F16" s="47">
        <f t="shared" si="1"/>
        <v>4126.559791549998</v>
      </c>
      <c r="G16" s="49">
        <f>POWER((1/((1+((D16-CALCOLO!$B$9+1%)/4)*1))),A16)</f>
        <v>0.9817376997001979</v>
      </c>
      <c r="H16" s="47">
        <f t="shared" si="2"/>
        <v>4051.1993174316235</v>
      </c>
    </row>
    <row r="17" spans="1:8" ht="15">
      <c r="A17" s="46">
        <v>10</v>
      </c>
      <c r="B17" s="47">
        <f t="shared" si="3"/>
        <v>129432.27499999989</v>
      </c>
      <c r="C17" s="47">
        <f t="shared" si="4"/>
        <v>2588.6455</v>
      </c>
      <c r="D17" s="48">
        <f t="shared" si="5"/>
        <v>0.0457</v>
      </c>
      <c r="E17" s="47">
        <f t="shared" si="0"/>
        <v>1508.3390167124987</v>
      </c>
      <c r="F17" s="47">
        <f t="shared" si="1"/>
        <v>4096.984516712499</v>
      </c>
      <c r="G17" s="49">
        <f>POWER((1/((1+((D17-CALCOLO!$B$9+1%)/4)*1))),A17)</f>
        <v>0.9797292547280053</v>
      </c>
      <c r="H17" s="47">
        <f t="shared" si="2"/>
        <v>4013.9355871909133</v>
      </c>
    </row>
    <row r="18" spans="1:8" ht="15">
      <c r="A18" s="46">
        <v>11</v>
      </c>
      <c r="B18" s="47">
        <f t="shared" si="3"/>
        <v>126843.6294999999</v>
      </c>
      <c r="C18" s="47">
        <f t="shared" si="4"/>
        <v>2588.6455</v>
      </c>
      <c r="D18" s="48">
        <f t="shared" si="5"/>
        <v>0.0457</v>
      </c>
      <c r="E18" s="47">
        <f t="shared" si="0"/>
        <v>1478.7637418749987</v>
      </c>
      <c r="F18" s="47">
        <f t="shared" si="1"/>
        <v>4067.4092418749988</v>
      </c>
      <c r="G18" s="49">
        <f>POWER((1/((1+((D18-CALCOLO!$B$9+1%)/4)*1))),A18)</f>
        <v>0.9777249186447833</v>
      </c>
      <c r="H18" s="47">
        <f t="shared" si="2"/>
        <v>3976.8073701072726</v>
      </c>
    </row>
    <row r="19" spans="1:8" ht="15">
      <c r="A19" s="46">
        <v>12</v>
      </c>
      <c r="B19" s="47">
        <f t="shared" si="3"/>
        <v>124254.9839999999</v>
      </c>
      <c r="C19" s="47">
        <f t="shared" si="4"/>
        <v>2588.6455</v>
      </c>
      <c r="D19" s="48">
        <f t="shared" si="5"/>
        <v>0.0457</v>
      </c>
      <c r="E19" s="47">
        <f t="shared" si="0"/>
        <v>1449.1884670374986</v>
      </c>
      <c r="F19" s="47">
        <f t="shared" si="1"/>
        <v>4037.833967037499</v>
      </c>
      <c r="G19" s="49">
        <f>POWER((1/((1+((D19-CALCOLO!$B$9+1%)/4)*1))),A19)</f>
        <v>0.9757246830445419</v>
      </c>
      <c r="H19" s="47">
        <f t="shared" si="2"/>
        <v>3939.8142676741486</v>
      </c>
    </row>
    <row r="20" spans="1:8" ht="15">
      <c r="A20" s="46">
        <v>13</v>
      </c>
      <c r="B20" s="47">
        <f t="shared" si="3"/>
        <v>121666.3384999999</v>
      </c>
      <c r="C20" s="47">
        <f t="shared" si="4"/>
        <v>2588.6455</v>
      </c>
      <c r="D20" s="48">
        <f t="shared" si="5"/>
        <v>0.0457</v>
      </c>
      <c r="E20" s="47">
        <f t="shared" si="0"/>
        <v>1419.6131921999988</v>
      </c>
      <c r="F20" s="47">
        <f t="shared" si="1"/>
        <v>4008.258692199999</v>
      </c>
      <c r="G20" s="49">
        <f>POWER((1/((1+((D20-CALCOLO!$B$9+1%)/4)*1))),A20)</f>
        <v>0.9737285395384878</v>
      </c>
      <c r="H20" s="47">
        <f t="shared" si="2"/>
        <v>3902.9558824483543</v>
      </c>
    </row>
    <row r="21" spans="1:8" ht="15">
      <c r="A21" s="46">
        <v>14</v>
      </c>
      <c r="B21" s="47">
        <f t="shared" si="3"/>
        <v>119077.6929999999</v>
      </c>
      <c r="C21" s="47">
        <f t="shared" si="4"/>
        <v>2588.6455</v>
      </c>
      <c r="D21" s="48">
        <f t="shared" si="5"/>
        <v>0.0457</v>
      </c>
      <c r="E21" s="47">
        <f t="shared" si="0"/>
        <v>1390.0379173624988</v>
      </c>
      <c r="F21" s="47">
        <f t="shared" si="1"/>
        <v>3978.683417362499</v>
      </c>
      <c r="G21" s="49">
        <f>POWER((1/((1+((D21-CALCOLO!$B$9+1%)/4)*1))),A21)</f>
        <v>0.97173647975499</v>
      </c>
      <c r="H21" s="47">
        <f t="shared" si="2"/>
        <v>3866.2318180473885</v>
      </c>
    </row>
    <row r="22" spans="1:8" ht="15">
      <c r="A22" s="46">
        <v>15</v>
      </c>
      <c r="B22" s="47">
        <f t="shared" si="3"/>
        <v>116489.0474999999</v>
      </c>
      <c r="C22" s="47">
        <f t="shared" si="4"/>
        <v>2588.6455</v>
      </c>
      <c r="D22" s="48">
        <f t="shared" si="5"/>
        <v>0.0457</v>
      </c>
      <c r="E22" s="47">
        <f t="shared" si="0"/>
        <v>1360.4626425249987</v>
      </c>
      <c r="F22" s="47">
        <f t="shared" si="1"/>
        <v>3949.1081425249986</v>
      </c>
      <c r="G22" s="49">
        <f>POWER((1/((1+((D22-CALCOLO!$B$9+1%)/4)*1))),A22)</f>
        <v>0.9697484953395438</v>
      </c>
      <c r="H22" s="47">
        <f t="shared" si="2"/>
        <v>3829.6416791467577</v>
      </c>
    </row>
    <row r="23" spans="1:8" ht="15">
      <c r="A23" s="32">
        <v>16</v>
      </c>
      <c r="B23" s="47">
        <f t="shared" si="3"/>
        <v>113900.4019999999</v>
      </c>
      <c r="C23" s="47">
        <f t="shared" si="4"/>
        <v>2588.6455</v>
      </c>
      <c r="D23" s="48">
        <f t="shared" si="5"/>
        <v>0.0457</v>
      </c>
      <c r="E23" s="47">
        <f t="shared" si="0"/>
        <v>1330.8873676874987</v>
      </c>
      <c r="F23" s="47">
        <f t="shared" si="1"/>
        <v>3919.5328676874988</v>
      </c>
      <c r="G23" s="49">
        <f>POWER((1/((1+((D23-CALCOLO!$B$9+1%)/4)*1))),A23)</f>
        <v>0.9677645779547365</v>
      </c>
      <c r="H23" s="47">
        <f t="shared" si="2"/>
        <v>3793.18507147731</v>
      </c>
    </row>
    <row r="24" spans="1:8" ht="15">
      <c r="A24" s="32">
        <v>17</v>
      </c>
      <c r="B24" s="47">
        <f t="shared" si="3"/>
        <v>111311.7564999999</v>
      </c>
      <c r="C24" s="47">
        <f t="shared" si="4"/>
        <v>2588.6455</v>
      </c>
      <c r="D24" s="48">
        <f t="shared" si="5"/>
        <v>0.0457</v>
      </c>
      <c r="E24" s="47">
        <f t="shared" si="0"/>
        <v>1301.3120928499989</v>
      </c>
      <c r="F24" s="47">
        <f t="shared" si="1"/>
        <v>3889.957592849999</v>
      </c>
      <c r="G24" s="49">
        <f>POWER((1/((1+((D24-CALCOLO!$B$9+1%)/4)*1))),A24)</f>
        <v>0.9657847192802119</v>
      </c>
      <c r="H24" s="47">
        <f t="shared" si="2"/>
        <v>3756.8616018225653</v>
      </c>
    </row>
    <row r="25" spans="1:8" ht="15">
      <c r="A25" s="32">
        <v>18</v>
      </c>
      <c r="B25" s="47">
        <f t="shared" si="3"/>
        <v>108723.1109999999</v>
      </c>
      <c r="C25" s="47">
        <f t="shared" si="4"/>
        <v>2588.6455</v>
      </c>
      <c r="D25" s="48">
        <f t="shared" si="5"/>
        <v>0.0457</v>
      </c>
      <c r="E25" s="47">
        <f t="shared" si="0"/>
        <v>1271.7368180124988</v>
      </c>
      <c r="F25" s="47">
        <f t="shared" si="1"/>
        <v>3860.382318012499</v>
      </c>
      <c r="G25" s="49">
        <f>POWER((1/((1+((D25-CALCOLO!$B$9+1%)/4)*1))),A25)</f>
        <v>0.9638089110126359</v>
      </c>
      <c r="H25" s="47">
        <f t="shared" si="2"/>
        <v>3720.6708780160616</v>
      </c>
    </row>
    <row r="26" spans="1:8" ht="15">
      <c r="A26" s="32">
        <v>19</v>
      </c>
      <c r="B26" s="47">
        <f t="shared" si="3"/>
        <v>106134.4654999999</v>
      </c>
      <c r="C26" s="47">
        <f t="shared" si="4"/>
        <v>2588.6455</v>
      </c>
      <c r="D26" s="48">
        <f t="shared" si="5"/>
        <v>0.0457</v>
      </c>
      <c r="E26" s="47">
        <f t="shared" si="0"/>
        <v>1242.1615431749988</v>
      </c>
      <c r="F26" s="47">
        <f t="shared" si="1"/>
        <v>3830.807043174999</v>
      </c>
      <c r="G26" s="49">
        <f>POWER((1/((1+((D26-CALCOLO!$B$9+1%)/4)*1))),A26)</f>
        <v>0.9618371448656611</v>
      </c>
      <c r="H26" s="47">
        <f t="shared" si="2"/>
        <v>3684.612508938706</v>
      </c>
    </row>
    <row r="27" spans="1:8" ht="15">
      <c r="A27" s="32">
        <v>20</v>
      </c>
      <c r="B27" s="47">
        <f t="shared" si="3"/>
        <v>103545.8199999999</v>
      </c>
      <c r="C27" s="47">
        <f t="shared" si="4"/>
        <v>2588.6455</v>
      </c>
      <c r="D27" s="48">
        <f t="shared" si="5"/>
        <v>0.0457</v>
      </c>
      <c r="E27" s="47">
        <f t="shared" si="0"/>
        <v>1212.586268337499</v>
      </c>
      <c r="F27" s="47">
        <f t="shared" si="1"/>
        <v>3801.231768337499</v>
      </c>
      <c r="G27" s="49">
        <f>POWER((1/((1+((D27-CALCOLO!$B$9+1%)/4)*1))),A27)</f>
        <v>0.9598694125698927</v>
      </c>
      <c r="H27" s="47">
        <f t="shared" si="2"/>
        <v>3648.6861045161295</v>
      </c>
    </row>
    <row r="28" spans="1:8" ht="15">
      <c r="A28" s="32">
        <v>21</v>
      </c>
      <c r="B28" s="47">
        <f t="shared" si="3"/>
        <v>100957.1744999999</v>
      </c>
      <c r="C28" s="47">
        <f t="shared" si="4"/>
        <v>2588.6455</v>
      </c>
      <c r="D28" s="48">
        <f t="shared" si="5"/>
        <v>0.0457</v>
      </c>
      <c r="E28" s="47">
        <f t="shared" si="0"/>
        <v>1183.010993499999</v>
      </c>
      <c r="F28" s="47">
        <f t="shared" si="1"/>
        <v>3771.6564934999988</v>
      </c>
      <c r="G28" s="49">
        <f>POWER((1/((1+((D28-CALCOLO!$B$9+1%)/4)*1))),A28)</f>
        <v>0.9579057058728532</v>
      </c>
      <c r="H28" s="47">
        <f t="shared" si="2"/>
        <v>3612.8912757160465</v>
      </c>
    </row>
    <row r="29" spans="1:8" ht="15">
      <c r="A29" s="32">
        <v>22</v>
      </c>
      <c r="B29" s="47">
        <f t="shared" si="3"/>
        <v>98368.52899999991</v>
      </c>
      <c r="C29" s="47">
        <f t="shared" si="4"/>
        <v>2588.6455</v>
      </c>
      <c r="D29" s="48">
        <f t="shared" si="5"/>
        <v>0.0457</v>
      </c>
      <c r="E29" s="47">
        <f t="shared" si="0"/>
        <v>1153.4357186624989</v>
      </c>
      <c r="F29" s="47">
        <f t="shared" si="1"/>
        <v>3742.081218662499</v>
      </c>
      <c r="G29" s="49">
        <f>POWER((1/((1+((D29-CALCOLO!$B$9+1%)/4)*1))),A29)</f>
        <v>0.9559460165389483</v>
      </c>
      <c r="H29" s="47">
        <f t="shared" si="2"/>
        <v>3577.227634545629</v>
      </c>
    </row>
    <row r="30" spans="1:8" ht="15">
      <c r="A30" s="32">
        <v>23</v>
      </c>
      <c r="B30" s="47">
        <f t="shared" si="3"/>
        <v>95779.88349999991</v>
      </c>
      <c r="C30" s="47">
        <f t="shared" si="4"/>
        <v>2588.6455</v>
      </c>
      <c r="D30" s="48">
        <f t="shared" si="5"/>
        <v>0.0457</v>
      </c>
      <c r="E30" s="47">
        <f t="shared" si="0"/>
        <v>1123.8604438249988</v>
      </c>
      <c r="F30" s="47">
        <f t="shared" si="1"/>
        <v>3712.505943824999</v>
      </c>
      <c r="G30" s="49">
        <f>POWER((1/((1+((D30-CALCOLO!$B$9+1%)/4)*1))),A30)</f>
        <v>0.9539903363494318</v>
      </c>
      <c r="H30" s="47">
        <f t="shared" si="2"/>
        <v>3541.6947940488753</v>
      </c>
    </row>
    <row r="31" spans="1:8" ht="15">
      <c r="A31" s="32">
        <v>24</v>
      </c>
      <c r="B31" s="47">
        <f t="shared" si="3"/>
        <v>93191.23799999991</v>
      </c>
      <c r="C31" s="47">
        <f t="shared" si="4"/>
        <v>2588.6455</v>
      </c>
      <c r="D31" s="48">
        <f t="shared" si="5"/>
        <v>0.0457</v>
      </c>
      <c r="E31" s="47">
        <f t="shared" si="0"/>
        <v>1094.285168987499</v>
      </c>
      <c r="F31" s="47">
        <f t="shared" si="1"/>
        <v>3682.9306689874993</v>
      </c>
      <c r="G31" s="49">
        <f>POWER((1/((1+((D31-CALCOLO!$B$9+1%)/4)*1))),A31)</f>
        <v>0.9520386571023718</v>
      </c>
      <c r="H31" s="47">
        <f t="shared" si="2"/>
        <v>3506.2923683039985</v>
      </c>
    </row>
    <row r="32" spans="1:8" ht="15">
      <c r="A32" s="32">
        <v>25</v>
      </c>
      <c r="B32" s="47">
        <f t="shared" si="3"/>
        <v>90602.59249999991</v>
      </c>
      <c r="C32" s="47">
        <f t="shared" si="4"/>
        <v>2588.6455</v>
      </c>
      <c r="D32" s="48">
        <f t="shared" si="5"/>
        <v>0.0457</v>
      </c>
      <c r="E32" s="47">
        <f t="shared" si="0"/>
        <v>1064.709894149999</v>
      </c>
      <c r="F32" s="47">
        <f t="shared" si="1"/>
        <v>3653.355394149999</v>
      </c>
      <c r="G32" s="49">
        <f>POWER((1/((1+((D32-CALCOLO!$B$9+1%)/4)*1))),A32)</f>
        <v>0.9500909706126158</v>
      </c>
      <c r="H32" s="47">
        <f t="shared" si="2"/>
        <v>3471.0199724208082</v>
      </c>
    </row>
    <row r="33" spans="1:8" ht="15">
      <c r="A33" s="32">
        <v>26</v>
      </c>
      <c r="B33" s="47">
        <f t="shared" si="3"/>
        <v>88013.94699999991</v>
      </c>
      <c r="C33" s="47">
        <f t="shared" si="4"/>
        <v>2588.6455</v>
      </c>
      <c r="D33" s="48">
        <f t="shared" si="5"/>
        <v>0.0457</v>
      </c>
      <c r="E33" s="47">
        <f t="shared" si="0"/>
        <v>1035.134619312499</v>
      </c>
      <c r="F33" s="47">
        <f t="shared" si="1"/>
        <v>3623.7801193124988</v>
      </c>
      <c r="G33" s="49">
        <f>POWER((1/((1+((D33-CALCOLO!$B$9+1%)/4)*1))),A33)</f>
        <v>0.9481472687117566</v>
      </c>
      <c r="H33" s="47">
        <f t="shared" si="2"/>
        <v>3435.877222538109</v>
      </c>
    </row>
    <row r="34" spans="1:8" ht="15">
      <c r="A34" s="32">
        <v>27</v>
      </c>
      <c r="B34" s="47">
        <f t="shared" si="3"/>
        <v>85425.30149999991</v>
      </c>
      <c r="C34" s="47">
        <f t="shared" si="4"/>
        <v>2588.6455</v>
      </c>
      <c r="D34" s="48">
        <f t="shared" si="5"/>
        <v>0.0457</v>
      </c>
      <c r="E34" s="47">
        <f t="shared" si="0"/>
        <v>1005.559344474999</v>
      </c>
      <c r="F34" s="47">
        <f t="shared" si="1"/>
        <v>3594.204844474999</v>
      </c>
      <c r="G34" s="49">
        <f>POWER((1/((1+((D34-CALCOLO!$B$9+1%)/4)*1))),A34)</f>
        <v>0.9462075432480977</v>
      </c>
      <c r="H34" s="47">
        <f t="shared" si="2"/>
        <v>3400.8637358211</v>
      </c>
    </row>
    <row r="35" spans="1:8" ht="15">
      <c r="A35" s="32">
        <v>28</v>
      </c>
      <c r="B35" s="47">
        <f t="shared" si="3"/>
        <v>82836.65599999992</v>
      </c>
      <c r="C35" s="47">
        <f t="shared" si="4"/>
        <v>2588.6455</v>
      </c>
      <c r="D35" s="48">
        <f t="shared" si="5"/>
        <v>0.0457</v>
      </c>
      <c r="E35" s="47">
        <f t="shared" si="0"/>
        <v>975.9840696374989</v>
      </c>
      <c r="F35" s="47">
        <f t="shared" si="1"/>
        <v>3564.629569637499</v>
      </c>
      <c r="G35" s="49">
        <f>POWER((1/((1+((D35-CALCOLO!$B$9+1%)/4)*1))),A35)</f>
        <v>0.9442717860866201</v>
      </c>
      <c r="H35" s="47">
        <f t="shared" si="2"/>
        <v>3365.979130458781</v>
      </c>
    </row>
    <row r="36" spans="1:8" ht="15">
      <c r="A36" s="32">
        <v>29</v>
      </c>
      <c r="B36" s="47">
        <f t="shared" si="3"/>
        <v>80248.01049999992</v>
      </c>
      <c r="C36" s="47">
        <f t="shared" si="4"/>
        <v>2588.6455</v>
      </c>
      <c r="D36" s="48">
        <f t="shared" si="5"/>
        <v>0.0457</v>
      </c>
      <c r="E36" s="47">
        <f t="shared" si="0"/>
        <v>946.408794799999</v>
      </c>
      <c r="F36" s="47">
        <f t="shared" si="1"/>
        <v>3535.0542947999993</v>
      </c>
      <c r="G36" s="49">
        <f>POWER((1/((1+((D36-CALCOLO!$B$9+1%)/4)*1))),A36)</f>
        <v>0.9423399891089466</v>
      </c>
      <c r="H36" s="47">
        <f t="shared" si="2"/>
        <v>3331.223025661366</v>
      </c>
    </row>
    <row r="37" spans="1:8" ht="15">
      <c r="A37" s="32">
        <v>30</v>
      </c>
      <c r="B37" s="47">
        <f t="shared" si="3"/>
        <v>77659.36499999992</v>
      </c>
      <c r="C37" s="47">
        <f t="shared" si="4"/>
        <v>2588.6455</v>
      </c>
      <c r="D37" s="48">
        <f t="shared" si="5"/>
        <v>0.0457</v>
      </c>
      <c r="E37" s="47">
        <f t="shared" si="0"/>
        <v>916.833519962499</v>
      </c>
      <c r="F37" s="47">
        <f t="shared" si="1"/>
        <v>3505.479019962499</v>
      </c>
      <c r="G37" s="49">
        <f>POWER((1/((1+((D37-CALCOLO!$B$9+1%)/4)*1))),A37)</f>
        <v>0.9404121442133092</v>
      </c>
      <c r="H37" s="47">
        <f t="shared" si="2"/>
        <v>3296.5950416577034</v>
      </c>
    </row>
    <row r="38" spans="1:8" ht="15">
      <c r="A38" s="32">
        <v>31</v>
      </c>
      <c r="B38" s="47">
        <f t="shared" si="3"/>
        <v>75070.71949999992</v>
      </c>
      <c r="C38" s="47">
        <f t="shared" si="4"/>
        <v>2588.6455</v>
      </c>
      <c r="D38" s="48">
        <f t="shared" si="5"/>
        <v>0.0457</v>
      </c>
      <c r="E38" s="47">
        <f t="shared" si="0"/>
        <v>887.258245124999</v>
      </c>
      <c r="F38" s="47">
        <f t="shared" si="1"/>
        <v>3475.903745124999</v>
      </c>
      <c r="G38" s="49">
        <f>POWER((1/((1+((D38-CALCOLO!$B$9+1%)/4)*1))),A38)</f>
        <v>0.9384882433145143</v>
      </c>
      <c r="H38" s="47">
        <f t="shared" si="2"/>
        <v>3262.0947996927016</v>
      </c>
    </row>
    <row r="39" spans="1:8" ht="15">
      <c r="A39" s="32">
        <v>32</v>
      </c>
      <c r="B39" s="47">
        <f t="shared" si="3"/>
        <v>72482.07399999992</v>
      </c>
      <c r="C39" s="47">
        <f t="shared" si="4"/>
        <v>2588.6455</v>
      </c>
      <c r="D39" s="48">
        <f t="shared" si="5"/>
        <v>0.0457</v>
      </c>
      <c r="E39" s="47">
        <f t="shared" si="0"/>
        <v>857.6829702874991</v>
      </c>
      <c r="F39" s="47">
        <f t="shared" si="1"/>
        <v>3446.328470287499</v>
      </c>
      <c r="G39" s="49">
        <f>POWER((1/((1+((D39-CALCOLO!$B$9+1%)/4)*1))),A39)</f>
        <v>0.9365682783439092</v>
      </c>
      <c r="H39" s="47">
        <f t="shared" si="2"/>
        <v>3227.721922024761</v>
      </c>
    </row>
    <row r="40" spans="1:8" ht="15">
      <c r="A40" s="32">
        <v>33</v>
      </c>
      <c r="B40" s="47">
        <f t="shared" si="3"/>
        <v>69893.42849999992</v>
      </c>
      <c r="C40" s="47">
        <f t="shared" si="4"/>
        <v>2588.6455</v>
      </c>
      <c r="D40" s="48">
        <f t="shared" si="5"/>
        <v>0.0457</v>
      </c>
      <c r="E40" s="47">
        <f t="shared" si="0"/>
        <v>828.107695449999</v>
      </c>
      <c r="F40" s="47">
        <f t="shared" si="1"/>
        <v>3416.753195449999</v>
      </c>
      <c r="G40" s="49">
        <f>POWER((1/((1+((D40-CALCOLO!$B$9+1%)/4)*1))),A40)</f>
        <v>0.9346522412493479</v>
      </c>
      <c r="H40" s="47">
        <f t="shared" si="2"/>
        <v>3193.4760319232128</v>
      </c>
    </row>
    <row r="41" spans="1:8" ht="15">
      <c r="A41" s="32">
        <v>34</v>
      </c>
      <c r="B41" s="47">
        <f t="shared" si="3"/>
        <v>67304.78299999992</v>
      </c>
      <c r="C41" s="47">
        <f t="shared" si="4"/>
        <v>2588.6455</v>
      </c>
      <c r="D41" s="48">
        <f t="shared" si="5"/>
        <v>0.0457</v>
      </c>
      <c r="E41" s="47">
        <f t="shared" si="0"/>
        <v>798.5324206124991</v>
      </c>
      <c r="F41" s="47">
        <f t="shared" si="1"/>
        <v>3387.1779206124993</v>
      </c>
      <c r="G41" s="49">
        <f>POWER((1/((1+((D41-CALCOLO!$B$9+1%)/4)*1))),A41)</f>
        <v>0.9327401239951577</v>
      </c>
      <c r="H41" s="47">
        <f t="shared" si="2"/>
        <v>3159.356753665763</v>
      </c>
    </row>
    <row r="42" spans="1:8" ht="15">
      <c r="A42" s="32">
        <v>35</v>
      </c>
      <c r="B42" s="47">
        <f t="shared" si="3"/>
        <v>64716.137499999924</v>
      </c>
      <c r="C42" s="47">
        <f t="shared" si="4"/>
        <v>2588.6455</v>
      </c>
      <c r="D42" s="48">
        <f t="shared" si="5"/>
        <v>0.0457</v>
      </c>
      <c r="E42" s="47">
        <f t="shared" si="0"/>
        <v>768.957145774999</v>
      </c>
      <c r="F42" s="47">
        <f t="shared" si="1"/>
        <v>3357.602645774999</v>
      </c>
      <c r="G42" s="49">
        <f>POWER((1/((1+((D42-CALCOLO!$B$9+1%)/4)*1))),A42)</f>
        <v>0.9308319185621052</v>
      </c>
      <c r="H42" s="47">
        <f t="shared" si="2"/>
        <v>3125.363712535943</v>
      </c>
    </row>
    <row r="43" spans="1:8" ht="15">
      <c r="A43" s="32">
        <v>36</v>
      </c>
      <c r="B43" s="47">
        <f t="shared" si="3"/>
        <v>62127.491999999926</v>
      </c>
      <c r="C43" s="47">
        <f t="shared" si="4"/>
        <v>2588.6455</v>
      </c>
      <c r="D43" s="48">
        <f t="shared" si="5"/>
        <v>0.0457</v>
      </c>
      <c r="E43" s="47">
        <f t="shared" si="0"/>
        <v>739.3818709374991</v>
      </c>
      <c r="F43" s="47">
        <f t="shared" si="1"/>
        <v>3328.027370937499</v>
      </c>
      <c r="G43" s="49">
        <f>POWER((1/((1+((D43-CALCOLO!$B$9+1%)/4)*1))),A43)</f>
        <v>0.928927616947363</v>
      </c>
      <c r="H43" s="47">
        <f t="shared" si="2"/>
        <v>3091.4965348205687</v>
      </c>
    </row>
    <row r="44" spans="1:8" ht="15">
      <c r="A44" s="32">
        <v>37</v>
      </c>
      <c r="B44" s="47">
        <f t="shared" si="3"/>
        <v>59538.84649999993</v>
      </c>
      <c r="C44" s="47">
        <f t="shared" si="4"/>
        <v>2588.6455</v>
      </c>
      <c r="D44" s="48">
        <f t="shared" si="5"/>
        <v>0.0457</v>
      </c>
      <c r="E44" s="47">
        <f t="shared" si="0"/>
        <v>709.8065960999991</v>
      </c>
      <c r="F44" s="47">
        <f t="shared" si="1"/>
        <v>3298.452096099999</v>
      </c>
      <c r="G44" s="49">
        <f>POWER((1/((1+((D44-CALCOLO!$B$9+1%)/4)*1))),A44)</f>
        <v>0.9270272111644757</v>
      </c>
      <c r="H44" s="47">
        <f t="shared" si="2"/>
        <v>3057.7548478072013</v>
      </c>
    </row>
    <row r="45" spans="1:8" ht="15">
      <c r="A45" s="32">
        <v>38</v>
      </c>
      <c r="B45" s="47">
        <f t="shared" si="3"/>
        <v>56950.20099999993</v>
      </c>
      <c r="C45" s="47">
        <f t="shared" si="4"/>
        <v>2588.6455</v>
      </c>
      <c r="D45" s="48">
        <f t="shared" si="5"/>
        <v>0.0457</v>
      </c>
      <c r="E45" s="47">
        <f t="shared" si="0"/>
        <v>680.2313212624991</v>
      </c>
      <c r="F45" s="47">
        <f t="shared" si="1"/>
        <v>3268.876821262499</v>
      </c>
      <c r="G45" s="49">
        <f>POWER((1/((1+((D45-CALCOLO!$B$9+1%)/4)*1))),A45)</f>
        <v>0.9251306932433268</v>
      </c>
      <c r="H45" s="47">
        <f t="shared" si="2"/>
        <v>3024.138279781618</v>
      </c>
    </row>
    <row r="46" spans="1:8" ht="15">
      <c r="A46" s="32">
        <v>39</v>
      </c>
      <c r="B46" s="47">
        <f t="shared" si="3"/>
        <v>54361.55549999993</v>
      </c>
      <c r="C46" s="47">
        <f t="shared" si="4"/>
        <v>2588.6455</v>
      </c>
      <c r="D46" s="48">
        <f t="shared" si="5"/>
        <v>0.0457</v>
      </c>
      <c r="E46" s="47">
        <f t="shared" si="0"/>
        <v>650.6560464249991</v>
      </c>
      <c r="F46" s="47">
        <f t="shared" si="1"/>
        <v>3239.3015464249993</v>
      </c>
      <c r="G46" s="49">
        <f>POWER((1/((1+((D46-CALCOLO!$B$9+1%)/4)*1))),A46)</f>
        <v>0.9232380552301049</v>
      </c>
      <c r="H46" s="47">
        <f t="shared" si="2"/>
        <v>2990.646460025288</v>
      </c>
    </row>
    <row r="47" spans="1:8" ht="15">
      <c r="A47" s="32">
        <v>40</v>
      </c>
      <c r="B47" s="47">
        <f t="shared" si="3"/>
        <v>51772.90999999993</v>
      </c>
      <c r="C47" s="47">
        <f t="shared" si="4"/>
        <v>2588.6455</v>
      </c>
      <c r="D47" s="48">
        <f t="shared" si="5"/>
        <v>0.0457</v>
      </c>
      <c r="E47" s="47">
        <f t="shared" si="0"/>
        <v>621.0807715874992</v>
      </c>
      <c r="F47" s="47">
        <f t="shared" si="1"/>
        <v>3209.7262715874995</v>
      </c>
      <c r="G47" s="49">
        <f>POWER((1/((1+((D47-CALCOLO!$B$9+1%)/4)*1))),A47)</f>
        <v>0.9213492891872709</v>
      </c>
      <c r="H47" s="47">
        <f t="shared" si="2"/>
        <v>2957.279018812852</v>
      </c>
    </row>
    <row r="48" spans="1:8" ht="15">
      <c r="A48" s="32">
        <v>41</v>
      </c>
      <c r="B48" s="47">
        <f t="shared" si="3"/>
        <v>49184.26449999993</v>
      </c>
      <c r="C48" s="47">
        <f t="shared" si="4"/>
        <v>2588.6455</v>
      </c>
      <c r="D48" s="48">
        <f t="shared" si="5"/>
        <v>0.0457</v>
      </c>
      <c r="E48" s="47">
        <f t="shared" si="0"/>
        <v>591.5054967499992</v>
      </c>
      <c r="F48" s="47">
        <f t="shared" si="1"/>
        <v>3180.150996749999</v>
      </c>
      <c r="G48" s="49">
        <f>POWER((1/((1+((D48-CALCOLO!$B$9+1%)/4)*1))),A48)</f>
        <v>0.9194643871935241</v>
      </c>
      <c r="H48" s="47">
        <f t="shared" si="2"/>
        <v>2924.0355874096126</v>
      </c>
    </row>
    <row r="49" spans="1:8" ht="15">
      <c r="A49" s="32">
        <v>42</v>
      </c>
      <c r="B49" s="47">
        <f t="shared" si="3"/>
        <v>46595.61899999993</v>
      </c>
      <c r="C49" s="47">
        <f t="shared" si="4"/>
        <v>2588.6455</v>
      </c>
      <c r="D49" s="48">
        <f t="shared" si="5"/>
        <v>0.0457</v>
      </c>
      <c r="E49" s="47">
        <f t="shared" si="0"/>
        <v>561.9302219124992</v>
      </c>
      <c r="F49" s="47">
        <f t="shared" si="1"/>
        <v>3150.5757219124994</v>
      </c>
      <c r="G49" s="49">
        <f>POWER((1/((1+((D49-CALCOLO!$B$9+1%)/4)*1))),A49)</f>
        <v>0.9175833413437692</v>
      </c>
      <c r="H49" s="47">
        <f t="shared" si="2"/>
        <v>2890.915798069029</v>
      </c>
    </row>
    <row r="50" spans="1:8" ht="15">
      <c r="A50" s="32">
        <v>43</v>
      </c>
      <c r="B50" s="47">
        <f t="shared" si="3"/>
        <v>44006.973499999935</v>
      </c>
      <c r="C50" s="47">
        <f t="shared" si="4"/>
        <v>2588.6455</v>
      </c>
      <c r="D50" s="48">
        <f t="shared" si="5"/>
        <v>0.0457</v>
      </c>
      <c r="E50" s="47">
        <f t="shared" si="0"/>
        <v>532.3549470749992</v>
      </c>
      <c r="F50" s="47">
        <f t="shared" si="1"/>
        <v>3121.000447074999</v>
      </c>
      <c r="G50" s="49">
        <f>POWER((1/((1+((D50-CALCOLO!$B$9+1%)/4)*1))),A50)</f>
        <v>0.9157061437490833</v>
      </c>
      <c r="H50" s="47">
        <f t="shared" si="2"/>
        <v>2857.9192840302126</v>
      </c>
    </row>
    <row r="51" spans="1:8" ht="15">
      <c r="A51" s="32">
        <v>44</v>
      </c>
      <c r="B51" s="47">
        <f t="shared" si="3"/>
        <v>41418.327999999936</v>
      </c>
      <c r="C51" s="47">
        <f t="shared" si="4"/>
        <v>2588.6455</v>
      </c>
      <c r="D51" s="48">
        <f t="shared" si="5"/>
        <v>0.0457</v>
      </c>
      <c r="E51" s="47">
        <f t="shared" si="0"/>
        <v>502.7796722374992</v>
      </c>
      <c r="F51" s="47">
        <f t="shared" si="1"/>
        <v>3091.4251722374993</v>
      </c>
      <c r="G51" s="49">
        <f>POWER((1/((1+((D51-CALCOLO!$B$9+1%)/4)*1))),A51)</f>
        <v>0.9138327865366831</v>
      </c>
      <c r="H51" s="47">
        <f t="shared" si="2"/>
        <v>2825.0456795154396</v>
      </c>
    </row>
    <row r="52" spans="1:8" ht="15">
      <c r="A52" s="32">
        <v>45</v>
      </c>
      <c r="B52" s="47">
        <f t="shared" si="3"/>
        <v>38829.68249999994</v>
      </c>
      <c r="C52" s="47">
        <f t="shared" si="4"/>
        <v>2588.6455</v>
      </c>
      <c r="D52" s="48">
        <f t="shared" si="5"/>
        <v>0.0457</v>
      </c>
      <c r="E52" s="47">
        <f t="shared" si="0"/>
        <v>473.20439739999927</v>
      </c>
      <c r="F52" s="47">
        <f t="shared" si="1"/>
        <v>3061.8498973999995</v>
      </c>
      <c r="G52" s="49">
        <f>POWER((1/((1+((D52-CALCOLO!$B$9+1%)/4)*1))),A52)</f>
        <v>0.9119632618498906</v>
      </c>
      <c r="H52" s="47">
        <f t="shared" si="2"/>
        <v>2792.2946197276565</v>
      </c>
    </row>
    <row r="53" spans="1:8" ht="15">
      <c r="A53" s="32">
        <v>46</v>
      </c>
      <c r="B53" s="47">
        <f t="shared" si="3"/>
        <v>36241.03699999994</v>
      </c>
      <c r="C53" s="47">
        <f t="shared" si="4"/>
        <v>2588.6455</v>
      </c>
      <c r="D53" s="48">
        <f t="shared" si="5"/>
        <v>0.0457</v>
      </c>
      <c r="E53" s="47">
        <f t="shared" si="0"/>
        <v>443.6291225624993</v>
      </c>
      <c r="F53" s="47">
        <f t="shared" si="1"/>
        <v>3032.274622562499</v>
      </c>
      <c r="G53" s="49">
        <f>POWER((1/((1+((D53-CALCOLO!$B$9+1%)/4)*1))),A53)</f>
        <v>0.910097561848102</v>
      </c>
      <c r="H53" s="47">
        <f t="shared" si="2"/>
        <v>2759.665740848004</v>
      </c>
    </row>
    <row r="54" spans="1:8" ht="15">
      <c r="A54" s="32">
        <v>47</v>
      </c>
      <c r="B54" s="47">
        <f t="shared" si="3"/>
        <v>33652.39149999994</v>
      </c>
      <c r="C54" s="47">
        <f t="shared" si="4"/>
        <v>2588.6455</v>
      </c>
      <c r="D54" s="48">
        <f t="shared" si="5"/>
        <v>0.0457</v>
      </c>
      <c r="E54" s="47">
        <f t="shared" si="0"/>
        <v>414.0538477249993</v>
      </c>
      <c r="F54" s="47">
        <f t="shared" si="1"/>
        <v>3002.6993477249994</v>
      </c>
      <c r="G54" s="49">
        <f>POWER((1/((1+((D54-CALCOLO!$B$9+1%)/4)*1))),A54)</f>
        <v>0.9082356787067529</v>
      </c>
      <c r="H54" s="47">
        <f t="shared" si="2"/>
        <v>2727.158680033339</v>
      </c>
    </row>
    <row r="55" spans="1:8" ht="15">
      <c r="A55" s="32">
        <v>48</v>
      </c>
      <c r="B55" s="47">
        <f t="shared" si="3"/>
        <v>31063.74599999994</v>
      </c>
      <c r="C55" s="47">
        <f t="shared" si="4"/>
        <v>2588.6455</v>
      </c>
      <c r="D55" s="48">
        <f t="shared" si="5"/>
        <v>0.0457</v>
      </c>
      <c r="E55" s="47">
        <f t="shared" si="0"/>
        <v>384.4785728874993</v>
      </c>
      <c r="F55" s="47">
        <f t="shared" si="1"/>
        <v>2973.1240728874996</v>
      </c>
      <c r="G55" s="49">
        <f>POWER((1/((1+((D55-CALCOLO!$B$9+1%)/4)*1))),A55)</f>
        <v>0.9063776046172874</v>
      </c>
      <c r="H55" s="47">
        <f t="shared" si="2"/>
        <v>2694.7730754137656</v>
      </c>
    </row>
    <row r="56" spans="1:8" ht="15">
      <c r="A56" s="32">
        <v>49</v>
      </c>
      <c r="B56" s="47">
        <f t="shared" si="3"/>
        <v>28475.100499999942</v>
      </c>
      <c r="C56" s="47">
        <f t="shared" si="4"/>
        <v>2588.6455</v>
      </c>
      <c r="D56" s="48">
        <f t="shared" si="5"/>
        <v>0.0457</v>
      </c>
      <c r="E56" s="47">
        <f t="shared" si="0"/>
        <v>354.9032980499993</v>
      </c>
      <c r="F56" s="47">
        <f t="shared" si="1"/>
        <v>2943.5487980499993</v>
      </c>
      <c r="G56" s="49">
        <f>POWER((1/((1+((D56-CALCOLO!$B$9+1%)/4)*1))),A56)</f>
        <v>0.9045233317871237</v>
      </c>
      <c r="H56" s="47">
        <f t="shared" si="2"/>
        <v>2662.5085660901686</v>
      </c>
    </row>
    <row r="57" spans="1:8" ht="15">
      <c r="A57" s="32">
        <v>50</v>
      </c>
      <c r="B57" s="47">
        <f t="shared" si="3"/>
        <v>25886.454999999944</v>
      </c>
      <c r="C57" s="47">
        <f t="shared" si="4"/>
        <v>2588.6455</v>
      </c>
      <c r="D57" s="48">
        <f t="shared" si="5"/>
        <v>0.0457</v>
      </c>
      <c r="E57" s="47">
        <f t="shared" si="0"/>
        <v>325.3280232124993</v>
      </c>
      <c r="F57" s="47">
        <f t="shared" si="1"/>
        <v>2913.9735232124995</v>
      </c>
      <c r="G57" s="49">
        <f>POWER((1/((1+((D57-CALCOLO!$B$9+1%)/4)*1))),A57)</f>
        <v>0.9026728524396224</v>
      </c>
      <c r="H57" s="47">
        <f t="shared" si="2"/>
        <v>2630.364792131763</v>
      </c>
    </row>
    <row r="58" spans="1:8" ht="15">
      <c r="A58" s="32">
        <v>51</v>
      </c>
      <c r="B58" s="47">
        <f t="shared" si="3"/>
        <v>23297.809499999945</v>
      </c>
      <c r="C58" s="47">
        <f t="shared" si="4"/>
        <v>2588.6455</v>
      </c>
      <c r="D58" s="48">
        <f t="shared" si="5"/>
        <v>0.0457</v>
      </c>
      <c r="E58" s="47">
        <f t="shared" si="0"/>
        <v>295.7527483749993</v>
      </c>
      <c r="F58" s="47">
        <f t="shared" si="1"/>
        <v>2884.3982483749996</v>
      </c>
      <c r="G58" s="49">
        <f>POWER((1/((1+((D58-CALCOLO!$B$9+1%)/4)*1))),A58)</f>
        <v>0.9008261588140534</v>
      </c>
      <c r="H58" s="47">
        <f t="shared" si="2"/>
        <v>2598.3413945736347</v>
      </c>
    </row>
    <row r="59" spans="1:8" ht="15">
      <c r="A59" s="32">
        <v>52</v>
      </c>
      <c r="B59" s="47">
        <f t="shared" si="3"/>
        <v>20709.163999999946</v>
      </c>
      <c r="C59" s="47">
        <f t="shared" si="4"/>
        <v>2588.6455</v>
      </c>
      <c r="D59" s="48">
        <f t="shared" si="5"/>
        <v>0.0457</v>
      </c>
      <c r="E59" s="47">
        <f t="shared" si="0"/>
        <v>266.17747353749934</v>
      </c>
      <c r="F59" s="47">
        <f t="shared" si="1"/>
        <v>2854.8229735374994</v>
      </c>
      <c r="G59" s="49">
        <f>POWER((1/((1+((D59-CALCOLO!$B$9+1%)/4)*1))),A59)</f>
        <v>0.8989832431655639</v>
      </c>
      <c r="H59" s="47">
        <f t="shared" si="2"/>
        <v>2566.4380154143</v>
      </c>
    </row>
    <row r="60" spans="1:8" ht="15">
      <c r="A60" s="32">
        <v>53</v>
      </c>
      <c r="B60" s="47">
        <f t="shared" si="3"/>
        <v>18120.518499999947</v>
      </c>
      <c r="C60" s="47">
        <f t="shared" si="4"/>
        <v>2588.6455</v>
      </c>
      <c r="D60" s="48">
        <f t="shared" si="5"/>
        <v>0.0457</v>
      </c>
      <c r="E60" s="47">
        <f t="shared" si="0"/>
        <v>236.60219869999938</v>
      </c>
      <c r="F60" s="47">
        <f t="shared" si="1"/>
        <v>2825.2476986999995</v>
      </c>
      <c r="G60" s="49">
        <f>POWER((1/((1+((D60-CALCOLO!$B$9+1%)/4)*1))),A60)</f>
        <v>0.8971440977651451</v>
      </c>
      <c r="H60" s="47">
        <f t="shared" si="2"/>
        <v>2534.6542976132637</v>
      </c>
    </row>
    <row r="61" spans="1:8" ht="15">
      <c r="A61" s="32">
        <v>54</v>
      </c>
      <c r="B61" s="47">
        <f t="shared" si="3"/>
        <v>15531.872999999947</v>
      </c>
      <c r="C61" s="47">
        <f t="shared" si="4"/>
        <v>2588.6455</v>
      </c>
      <c r="D61" s="48">
        <f t="shared" si="5"/>
        <v>0.0457</v>
      </c>
      <c r="E61" s="47">
        <f t="shared" si="0"/>
        <v>207.0269238624994</v>
      </c>
      <c r="F61" s="47">
        <f t="shared" si="1"/>
        <v>2795.6724238624993</v>
      </c>
      <c r="G61" s="49">
        <f>POWER((1/((1+((D61-CALCOLO!$B$9+1%)/4)*1))),A61)</f>
        <v>0.895308714899601</v>
      </c>
      <c r="H61" s="47">
        <f t="shared" si="2"/>
        <v>2502.9898850885866</v>
      </c>
    </row>
    <row r="62" spans="1:8" ht="15">
      <c r="A62" s="32">
        <v>55</v>
      </c>
      <c r="B62" s="47">
        <f t="shared" si="3"/>
        <v>12943.227499999946</v>
      </c>
      <c r="C62" s="47">
        <f t="shared" si="4"/>
        <v>2588.6455</v>
      </c>
      <c r="D62" s="48">
        <f t="shared" si="5"/>
        <v>0.0457</v>
      </c>
      <c r="E62" s="47">
        <f t="shared" si="0"/>
        <v>177.45164902499937</v>
      </c>
      <c r="F62" s="47">
        <f t="shared" si="1"/>
        <v>2766.0971490249995</v>
      </c>
      <c r="G62" s="49">
        <f>POWER((1/((1+((D62-CALCOLO!$B$9+1%)/4)*1))),A62)</f>
        <v>0.8934770868715142</v>
      </c>
      <c r="H62" s="47">
        <f t="shared" si="2"/>
        <v>2471.4444227144572</v>
      </c>
    </row>
    <row r="63" spans="1:8" ht="15">
      <c r="A63" s="32">
        <v>56</v>
      </c>
      <c r="B63" s="47">
        <f t="shared" si="3"/>
        <v>10354.581999999946</v>
      </c>
      <c r="C63" s="47">
        <f t="shared" si="4"/>
        <v>2588.6455</v>
      </c>
      <c r="D63" s="48">
        <f t="shared" si="5"/>
        <v>0.0457</v>
      </c>
      <c r="E63" s="47">
        <f t="shared" si="0"/>
        <v>147.87637418749938</v>
      </c>
      <c r="F63" s="47">
        <f t="shared" si="1"/>
        <v>2736.5218741874996</v>
      </c>
      <c r="G63" s="49">
        <f>POWER((1/((1+((D63-CALCOLO!$B$9+1%)/4)*1))),A63)</f>
        <v>0.8916492059992157</v>
      </c>
      <c r="H63" s="47">
        <f t="shared" si="2"/>
        <v>2440.0175563187695</v>
      </c>
    </row>
    <row r="64" spans="1:8" ht="15">
      <c r="A64" s="32">
        <v>57</v>
      </c>
      <c r="B64" s="47">
        <f t="shared" si="3"/>
        <v>7765.936499999945</v>
      </c>
      <c r="C64" s="47">
        <f t="shared" si="4"/>
        <v>2588.6455</v>
      </c>
      <c r="D64" s="48">
        <f t="shared" si="5"/>
        <v>0.0457</v>
      </c>
      <c r="E64" s="47">
        <f t="shared" si="0"/>
        <v>118.30109934999938</v>
      </c>
      <c r="F64" s="47">
        <f t="shared" si="1"/>
        <v>2706.9465993499994</v>
      </c>
      <c r="G64" s="49">
        <f>POWER((1/((1+((D64-CALCOLO!$B$9+1%)/4)*1))),A64)</f>
        <v>0.8898250646167513</v>
      </c>
      <c r="H64" s="47">
        <f t="shared" si="2"/>
        <v>2408.708932680708</v>
      </c>
    </row>
    <row r="65" spans="1:8" ht="15">
      <c r="A65" s="32">
        <v>58</v>
      </c>
      <c r="B65" s="47">
        <f t="shared" si="3"/>
        <v>5177.290999999945</v>
      </c>
      <c r="C65" s="47">
        <f t="shared" si="4"/>
        <v>2588.6455</v>
      </c>
      <c r="D65" s="48">
        <f t="shared" si="5"/>
        <v>0.0457</v>
      </c>
      <c r="E65" s="47">
        <f t="shared" si="0"/>
        <v>88.72582451249937</v>
      </c>
      <c r="F65" s="47">
        <f t="shared" si="1"/>
        <v>2677.3713245124995</v>
      </c>
      <c r="G65" s="49">
        <f>POWER((1/((1+((D65-CALCOLO!$B$9+1%)/4)*1))),A65)</f>
        <v>0.8880046550738497</v>
      </c>
      <c r="H65" s="47">
        <f t="shared" si="2"/>
        <v>2377.5181995283383</v>
      </c>
    </row>
    <row r="66" spans="1:8" ht="15">
      <c r="A66" s="32">
        <v>59</v>
      </c>
      <c r="B66" s="47">
        <f t="shared" si="3"/>
        <v>2588.6454999999446</v>
      </c>
      <c r="C66" s="47">
        <f t="shared" si="4"/>
        <v>2588.6455</v>
      </c>
      <c r="D66" s="48">
        <f t="shared" si="5"/>
        <v>0.0457</v>
      </c>
      <c r="E66" s="47">
        <f t="shared" si="0"/>
        <v>59.15054967499937</v>
      </c>
      <c r="F66" s="47">
        <f t="shared" si="1"/>
        <v>2647.7960496749993</v>
      </c>
      <c r="G66" s="49">
        <f>POWER((1/((1+((D66-CALCOLO!$B$9+1%)/4)*1))),A66)</f>
        <v>0.886187969735891</v>
      </c>
      <c r="H66" s="47">
        <f t="shared" si="2"/>
        <v>2346.4450055362</v>
      </c>
    </row>
    <row r="67" spans="1:8" ht="15">
      <c r="A67" s="32">
        <v>60</v>
      </c>
      <c r="B67" s="47">
        <f t="shared" si="3"/>
        <v>-5.547917680814862E-11</v>
      </c>
      <c r="C67" s="47">
        <f t="shared" si="4"/>
        <v>2588.6455</v>
      </c>
      <c r="D67" s="48">
        <f t="shared" si="5"/>
        <v>0.0457</v>
      </c>
      <c r="E67" s="47">
        <f t="shared" si="0"/>
        <v>29.575274837499364</v>
      </c>
      <c r="F67" s="47">
        <f t="shared" si="1"/>
        <v>2618.2207748374994</v>
      </c>
      <c r="G67" s="49">
        <f>POWER((1/((1+((D67-CALCOLO!$B$9+1%)/4)*1))),A67)</f>
        <v>0.8843750009838739</v>
      </c>
      <c r="H67" s="47">
        <f t="shared" si="2"/>
        <v>2315.4890003229125</v>
      </c>
    </row>
    <row r="68" spans="2:4" ht="15">
      <c r="B68" s="47"/>
      <c r="C68" s="47"/>
      <c r="D68" s="50"/>
    </row>
    <row r="69" spans="4:8" ht="15">
      <c r="D69" s="50"/>
      <c r="E69" s="51" t="s">
        <v>52</v>
      </c>
      <c r="F69" s="47"/>
      <c r="G69" s="52" t="s">
        <v>53</v>
      </c>
      <c r="H69" s="53">
        <f>SUM(H8:H68)</f>
        <v>197907.80594308354</v>
      </c>
    </row>
    <row r="70" ht="15">
      <c r="D70" s="50"/>
    </row>
    <row r="71" spans="1:7" ht="15">
      <c r="A71" s="36" t="s">
        <v>54</v>
      </c>
      <c r="B71" s="47"/>
      <c r="C71" s="47"/>
      <c r="D71" s="54"/>
      <c r="E71" s="47"/>
      <c r="F71" s="47"/>
      <c r="G71" s="49"/>
    </row>
    <row r="72" spans="1:4" ht="15">
      <c r="A72" s="37" t="s">
        <v>55</v>
      </c>
      <c r="D72" s="50"/>
    </row>
    <row r="73" spans="1:8" ht="15">
      <c r="A73" s="38" t="s">
        <v>26</v>
      </c>
      <c r="B73" s="39" t="s">
        <v>27</v>
      </c>
      <c r="C73" s="39" t="s">
        <v>28</v>
      </c>
      <c r="D73" s="55" t="s">
        <v>29</v>
      </c>
      <c r="E73" s="39" t="s">
        <v>30</v>
      </c>
      <c r="F73" s="39" t="s">
        <v>31</v>
      </c>
      <c r="G73" s="40" t="s">
        <v>32</v>
      </c>
      <c r="H73" s="39" t="s">
        <v>33</v>
      </c>
    </row>
    <row r="74" spans="1:8" ht="15">
      <c r="A74" s="41" t="s">
        <v>34</v>
      </c>
      <c r="B74" s="42" t="s">
        <v>35</v>
      </c>
      <c r="C74" s="43" t="s">
        <v>36</v>
      </c>
      <c r="D74" s="56" t="s">
        <v>37</v>
      </c>
      <c r="E74" s="42" t="s">
        <v>38</v>
      </c>
      <c r="F74" s="42" t="s">
        <v>39</v>
      </c>
      <c r="G74" s="44" t="s">
        <v>40</v>
      </c>
      <c r="H74" s="42" t="s">
        <v>39</v>
      </c>
    </row>
    <row r="75" spans="1:8" ht="15">
      <c r="A75" s="41" t="s">
        <v>41</v>
      </c>
      <c r="D75" s="57" t="s">
        <v>43</v>
      </c>
      <c r="E75" s="42" t="s">
        <v>44</v>
      </c>
      <c r="F75" s="42" t="s">
        <v>45</v>
      </c>
      <c r="G75" s="44" t="s">
        <v>46</v>
      </c>
      <c r="H75" s="42" t="s">
        <v>47</v>
      </c>
    </row>
    <row r="76" spans="2:8" ht="15">
      <c r="B76" s="42" t="s">
        <v>56</v>
      </c>
      <c r="D76" s="56" t="s">
        <v>57</v>
      </c>
      <c r="H76" s="42" t="s">
        <v>51</v>
      </c>
    </row>
    <row r="77" spans="2:8" ht="15">
      <c r="B77" s="128">
        <f>+B7</f>
        <v>155318.73</v>
      </c>
      <c r="D77" s="56"/>
      <c r="H77" s="42"/>
    </row>
    <row r="78" spans="1:8" ht="15">
      <c r="A78" s="46">
        <v>1</v>
      </c>
      <c r="B78" s="47">
        <f>+B77-C78</f>
        <v>152730.0845</v>
      </c>
      <c r="C78" s="47">
        <f>+B77/60</f>
        <v>2588.6455</v>
      </c>
      <c r="D78" s="54">
        <f>+E158</f>
        <v>0.013443000000000004</v>
      </c>
      <c r="E78" s="47">
        <f aca="true" t="shared" si="6" ref="E78:E137">(B77*D78)/4</f>
        <v>521.9874218475002</v>
      </c>
      <c r="F78" s="47">
        <f aca="true" t="shared" si="7" ref="F78:F137">E78+C78</f>
        <v>3110.6329218475003</v>
      </c>
      <c r="G78" s="49">
        <f aca="true" t="shared" si="8" ref="G78:G137">+G8</f>
        <v>0.9979541939024997</v>
      </c>
      <c r="H78" s="47">
        <f aca="true" t="shared" si="9" ref="H78:H137">F78*G78</f>
        <v>3104.2691700488995</v>
      </c>
    </row>
    <row r="79" spans="1:8" ht="15">
      <c r="A79" s="46">
        <v>2</v>
      </c>
      <c r="B79" s="47">
        <f aca="true" t="shared" si="10" ref="B79:B137">+B78-C78</f>
        <v>150141.43899999998</v>
      </c>
      <c r="C79" s="47">
        <f aca="true" t="shared" si="11" ref="C79:C137">+C78</f>
        <v>2588.6455</v>
      </c>
      <c r="D79" s="54">
        <f aca="true" t="shared" si="12" ref="D79:D137">+D78</f>
        <v>0.013443000000000004</v>
      </c>
      <c r="E79" s="47">
        <f t="shared" si="6"/>
        <v>513.2876314833751</v>
      </c>
      <c r="F79" s="47">
        <f t="shared" si="7"/>
        <v>3101.9331314833753</v>
      </c>
      <c r="G79" s="49">
        <f t="shared" si="8"/>
        <v>0.9959125731275881</v>
      </c>
      <c r="H79" s="47">
        <f t="shared" si="9"/>
        <v>3089.254206645325</v>
      </c>
    </row>
    <row r="80" spans="1:8" ht="15">
      <c r="A80" s="46">
        <v>3</v>
      </c>
      <c r="B80" s="47">
        <f t="shared" si="10"/>
        <v>147552.79349999997</v>
      </c>
      <c r="C80" s="47">
        <f t="shared" si="11"/>
        <v>2588.6455</v>
      </c>
      <c r="D80" s="54">
        <f t="shared" si="12"/>
        <v>0.013443000000000004</v>
      </c>
      <c r="E80" s="47">
        <f t="shared" si="6"/>
        <v>504.5878411192501</v>
      </c>
      <c r="F80" s="47">
        <f t="shared" si="7"/>
        <v>3093.2333411192503</v>
      </c>
      <c r="G80" s="49">
        <f t="shared" si="8"/>
        <v>0.9938751291129064</v>
      </c>
      <c r="H80" s="47">
        <f t="shared" si="9"/>
        <v>3074.287686281242</v>
      </c>
    </row>
    <row r="81" spans="1:8" ht="15">
      <c r="A81" s="46">
        <v>4</v>
      </c>
      <c r="B81" s="47">
        <f t="shared" si="10"/>
        <v>144964.14799999996</v>
      </c>
      <c r="C81" s="47">
        <f t="shared" si="11"/>
        <v>2588.6455</v>
      </c>
      <c r="D81" s="54">
        <f t="shared" si="12"/>
        <v>0.013443000000000004</v>
      </c>
      <c r="E81" s="47">
        <f t="shared" si="6"/>
        <v>495.88805075512505</v>
      </c>
      <c r="F81" s="47">
        <f t="shared" si="7"/>
        <v>3084.5335507551254</v>
      </c>
      <c r="G81" s="49">
        <f t="shared" si="8"/>
        <v>0.9918418533136134</v>
      </c>
      <c r="H81" s="47">
        <f t="shared" si="9"/>
        <v>3059.369473588984</v>
      </c>
    </row>
    <row r="82" spans="1:8" ht="15">
      <c r="A82" s="46">
        <v>5</v>
      </c>
      <c r="B82" s="47">
        <f t="shared" si="10"/>
        <v>142375.50249999994</v>
      </c>
      <c r="C82" s="47">
        <f t="shared" si="11"/>
        <v>2588.6455</v>
      </c>
      <c r="D82" s="54">
        <f t="shared" si="12"/>
        <v>0.013443000000000004</v>
      </c>
      <c r="E82" s="47">
        <f t="shared" si="6"/>
        <v>487.188260391</v>
      </c>
      <c r="F82" s="47">
        <f t="shared" si="7"/>
        <v>3075.833760391</v>
      </c>
      <c r="G82" s="49">
        <f t="shared" si="8"/>
        <v>0.9898127372023484</v>
      </c>
      <c r="H82" s="47">
        <f t="shared" si="9"/>
        <v>3044.4994335520078</v>
      </c>
    </row>
    <row r="83" spans="1:8" ht="15">
      <c r="A83" s="46">
        <v>6</v>
      </c>
      <c r="B83" s="47">
        <f t="shared" si="10"/>
        <v>139786.85699999993</v>
      </c>
      <c r="C83" s="47">
        <f t="shared" si="11"/>
        <v>2588.6455</v>
      </c>
      <c r="D83" s="54">
        <f t="shared" si="12"/>
        <v>0.013443000000000004</v>
      </c>
      <c r="E83" s="47">
        <f t="shared" si="6"/>
        <v>478.48847002687495</v>
      </c>
      <c r="F83" s="47">
        <f t="shared" si="7"/>
        <v>3067.133970026875</v>
      </c>
      <c r="G83" s="49">
        <f t="shared" si="8"/>
        <v>0.9877877722691965</v>
      </c>
      <c r="H83" s="47">
        <f t="shared" si="9"/>
        <v>3029.6774315040234</v>
      </c>
    </row>
    <row r="84" spans="1:8" ht="15">
      <c r="A84" s="46">
        <v>7</v>
      </c>
      <c r="B84" s="47">
        <f t="shared" si="10"/>
        <v>137198.21149999992</v>
      </c>
      <c r="C84" s="47">
        <f t="shared" si="11"/>
        <v>2588.6455</v>
      </c>
      <c r="D84" s="54">
        <f t="shared" si="12"/>
        <v>0.013443000000000004</v>
      </c>
      <c r="E84" s="47">
        <f t="shared" si="6"/>
        <v>469.78867966274987</v>
      </c>
      <c r="F84" s="47">
        <f t="shared" si="7"/>
        <v>3058.43417966275</v>
      </c>
      <c r="G84" s="49">
        <f t="shared" si="8"/>
        <v>0.9857669500216519</v>
      </c>
      <c r="H84" s="47">
        <f t="shared" si="9"/>
        <v>3014.903333128122</v>
      </c>
    </row>
    <row r="85" spans="1:8" ht="15">
      <c r="A85" s="46">
        <v>8</v>
      </c>
      <c r="B85" s="47">
        <f t="shared" si="10"/>
        <v>134609.5659999999</v>
      </c>
      <c r="C85" s="47">
        <f t="shared" si="11"/>
        <v>2588.6455</v>
      </c>
      <c r="D85" s="54">
        <f t="shared" si="12"/>
        <v>0.013443000000000004</v>
      </c>
      <c r="E85" s="47">
        <f t="shared" si="6"/>
        <v>461.08888929862485</v>
      </c>
      <c r="F85" s="47">
        <f t="shared" si="7"/>
        <v>3049.734389298625</v>
      </c>
      <c r="G85" s="49">
        <f t="shared" si="8"/>
        <v>0.9837502619845834</v>
      </c>
      <c r="H85" s="47">
        <f t="shared" si="9"/>
        <v>3000.1770044559157</v>
      </c>
    </row>
    <row r="86" spans="1:8" ht="15">
      <c r="A86" s="46">
        <v>9</v>
      </c>
      <c r="B86" s="47">
        <f t="shared" si="10"/>
        <v>132020.9204999999</v>
      </c>
      <c r="C86" s="47">
        <f t="shared" si="11"/>
        <v>2588.6455</v>
      </c>
      <c r="D86" s="54">
        <f t="shared" si="12"/>
        <v>0.013443000000000004</v>
      </c>
      <c r="E86" s="47">
        <f t="shared" si="6"/>
        <v>452.38909893449977</v>
      </c>
      <c r="F86" s="47">
        <f t="shared" si="7"/>
        <v>3041.0345989344996</v>
      </c>
      <c r="G86" s="49">
        <f t="shared" si="8"/>
        <v>0.9817376997001979</v>
      </c>
      <c r="H86" s="47">
        <f t="shared" si="9"/>
        <v>2985.4983118666696</v>
      </c>
    </row>
    <row r="87" spans="1:8" ht="15">
      <c r="A87" s="46">
        <v>10</v>
      </c>
      <c r="B87" s="47">
        <f t="shared" si="10"/>
        <v>129432.27499999989</v>
      </c>
      <c r="C87" s="47">
        <f t="shared" si="11"/>
        <v>2588.6455</v>
      </c>
      <c r="D87" s="54">
        <f t="shared" si="12"/>
        <v>0.013443000000000004</v>
      </c>
      <c r="E87" s="47">
        <f t="shared" si="6"/>
        <v>443.68930857037475</v>
      </c>
      <c r="F87" s="47">
        <f t="shared" si="7"/>
        <v>3032.3348085703747</v>
      </c>
      <c r="G87" s="49">
        <f t="shared" si="8"/>
        <v>0.9797292547280053</v>
      </c>
      <c r="H87" s="47">
        <f t="shared" si="9"/>
        <v>2970.8671220864417</v>
      </c>
    </row>
    <row r="88" spans="1:8" ht="15">
      <c r="A88" s="46">
        <v>11</v>
      </c>
      <c r="B88" s="47">
        <f t="shared" si="10"/>
        <v>126843.6294999999</v>
      </c>
      <c r="C88" s="47">
        <f t="shared" si="11"/>
        <v>2588.6455</v>
      </c>
      <c r="D88" s="54">
        <f t="shared" si="12"/>
        <v>0.013443000000000004</v>
      </c>
      <c r="E88" s="47">
        <f t="shared" si="6"/>
        <v>434.9895182062497</v>
      </c>
      <c r="F88" s="47">
        <f t="shared" si="7"/>
        <v>3023.6350182062497</v>
      </c>
      <c r="G88" s="49">
        <f t="shared" si="8"/>
        <v>0.9777249186447833</v>
      </c>
      <c r="H88" s="47">
        <f t="shared" si="9"/>
        <v>2956.2833021872234</v>
      </c>
    </row>
    <row r="89" spans="1:8" ht="15">
      <c r="A89" s="46">
        <v>12</v>
      </c>
      <c r="B89" s="47">
        <f t="shared" si="10"/>
        <v>124254.9839999999</v>
      </c>
      <c r="C89" s="47">
        <f t="shared" si="11"/>
        <v>2588.6455</v>
      </c>
      <c r="D89" s="54">
        <f t="shared" si="12"/>
        <v>0.013443000000000004</v>
      </c>
      <c r="E89" s="47">
        <f t="shared" si="6"/>
        <v>426.28972784212476</v>
      </c>
      <c r="F89" s="47">
        <f t="shared" si="7"/>
        <v>3014.9352278421247</v>
      </c>
      <c r="G89" s="49">
        <f t="shared" si="8"/>
        <v>0.9757246830445419</v>
      </c>
      <c r="H89" s="47">
        <f t="shared" si="9"/>
        <v>2941.746719586081</v>
      </c>
    </row>
    <row r="90" spans="1:8" ht="15">
      <c r="A90" s="46">
        <v>13</v>
      </c>
      <c r="B90" s="47">
        <f t="shared" si="10"/>
        <v>121666.3384999999</v>
      </c>
      <c r="C90" s="47">
        <f t="shared" si="11"/>
        <v>2588.6455</v>
      </c>
      <c r="D90" s="54">
        <f t="shared" si="12"/>
        <v>0.013443000000000004</v>
      </c>
      <c r="E90" s="47">
        <f t="shared" si="6"/>
        <v>417.58993747799974</v>
      </c>
      <c r="F90" s="47">
        <f t="shared" si="7"/>
        <v>3006.2354374779998</v>
      </c>
      <c r="G90" s="49">
        <f t="shared" si="8"/>
        <v>0.9737285395384878</v>
      </c>
      <c r="H90" s="47">
        <f t="shared" si="9"/>
        <v>2927.2572420443</v>
      </c>
    </row>
    <row r="91" spans="1:8" ht="15">
      <c r="A91" s="46">
        <v>14</v>
      </c>
      <c r="B91" s="47">
        <f t="shared" si="10"/>
        <v>119077.6929999999</v>
      </c>
      <c r="C91" s="47">
        <f t="shared" si="11"/>
        <v>2588.6455</v>
      </c>
      <c r="D91" s="54">
        <f t="shared" si="12"/>
        <v>0.013443000000000004</v>
      </c>
      <c r="E91" s="47">
        <f t="shared" si="6"/>
        <v>408.8901471138748</v>
      </c>
      <c r="F91" s="47">
        <f t="shared" si="7"/>
        <v>2997.535647113875</v>
      </c>
      <c r="G91" s="49">
        <f t="shared" si="8"/>
        <v>0.97173647975499</v>
      </c>
      <c r="H91" s="47">
        <f t="shared" si="9"/>
        <v>2912.8147376665324</v>
      </c>
    </row>
    <row r="92" spans="1:8" ht="15">
      <c r="A92" s="46">
        <v>15</v>
      </c>
      <c r="B92" s="47">
        <f t="shared" si="10"/>
        <v>116489.0474999999</v>
      </c>
      <c r="C92" s="47">
        <f t="shared" si="11"/>
        <v>2588.6455</v>
      </c>
      <c r="D92" s="54">
        <f t="shared" si="12"/>
        <v>0.013443000000000004</v>
      </c>
      <c r="E92" s="47">
        <f t="shared" si="6"/>
        <v>400.19035674974975</v>
      </c>
      <c r="F92" s="47">
        <f t="shared" si="7"/>
        <v>2988.83585674975</v>
      </c>
      <c r="G92" s="49">
        <f t="shared" si="8"/>
        <v>0.9697484953395438</v>
      </c>
      <c r="H92" s="47">
        <f t="shared" si="9"/>
        <v>2898.4190748999463</v>
      </c>
    </row>
    <row r="93" spans="1:8" ht="15">
      <c r="A93" s="32">
        <v>16</v>
      </c>
      <c r="B93" s="47">
        <f t="shared" si="10"/>
        <v>113900.4019999999</v>
      </c>
      <c r="C93" s="47">
        <f t="shared" si="11"/>
        <v>2588.6455</v>
      </c>
      <c r="D93" s="54">
        <f t="shared" si="12"/>
        <v>0.013443000000000004</v>
      </c>
      <c r="E93" s="47">
        <f t="shared" si="6"/>
        <v>391.4905663856248</v>
      </c>
      <c r="F93" s="47">
        <f t="shared" si="7"/>
        <v>2980.136066385625</v>
      </c>
      <c r="G93" s="49">
        <f t="shared" si="8"/>
        <v>0.9677645779547365</v>
      </c>
      <c r="H93" s="47">
        <f t="shared" si="9"/>
        <v>2884.070122533373</v>
      </c>
    </row>
    <row r="94" spans="1:8" ht="15">
      <c r="A94" s="32">
        <v>17</v>
      </c>
      <c r="B94" s="47">
        <f t="shared" si="10"/>
        <v>111311.7564999999</v>
      </c>
      <c r="C94" s="47">
        <f t="shared" si="11"/>
        <v>2588.6455</v>
      </c>
      <c r="D94" s="54">
        <f t="shared" si="12"/>
        <v>0.013443000000000004</v>
      </c>
      <c r="E94" s="47">
        <f t="shared" si="6"/>
        <v>382.79077602149977</v>
      </c>
      <c r="F94" s="47">
        <f t="shared" si="7"/>
        <v>2971.4362760215</v>
      </c>
      <c r="G94" s="49">
        <f t="shared" si="8"/>
        <v>0.9657847192802119</v>
      </c>
      <c r="H94" s="47">
        <f t="shared" si="9"/>
        <v>2869.7677496964625</v>
      </c>
    </row>
    <row r="95" spans="1:8" ht="15">
      <c r="A95" s="32">
        <v>18</v>
      </c>
      <c r="B95" s="47">
        <f t="shared" si="10"/>
        <v>108723.1109999999</v>
      </c>
      <c r="C95" s="47">
        <f t="shared" si="11"/>
        <v>2588.6455</v>
      </c>
      <c r="D95" s="54">
        <f t="shared" si="12"/>
        <v>0.013443000000000004</v>
      </c>
      <c r="E95" s="47">
        <f t="shared" si="6"/>
        <v>374.09098565737474</v>
      </c>
      <c r="F95" s="47">
        <f t="shared" si="7"/>
        <v>2962.736485657375</v>
      </c>
      <c r="G95" s="49">
        <f t="shared" si="8"/>
        <v>0.9638089110126359</v>
      </c>
      <c r="H95" s="47">
        <f t="shared" si="9"/>
        <v>2855.5118258588386</v>
      </c>
    </row>
    <row r="96" spans="1:8" ht="15">
      <c r="A96" s="32">
        <v>19</v>
      </c>
      <c r="B96" s="47">
        <f t="shared" si="10"/>
        <v>106134.4654999999</v>
      </c>
      <c r="C96" s="47">
        <f t="shared" si="11"/>
        <v>2588.6455</v>
      </c>
      <c r="D96" s="54">
        <f t="shared" si="12"/>
        <v>0.013443000000000004</v>
      </c>
      <c r="E96" s="47">
        <f t="shared" si="6"/>
        <v>365.3911952932498</v>
      </c>
      <c r="F96" s="47">
        <f t="shared" si="7"/>
        <v>2954.03669529325</v>
      </c>
      <c r="G96" s="49">
        <f t="shared" si="8"/>
        <v>0.9618371448656611</v>
      </c>
      <c r="H96" s="47">
        <f t="shared" si="9"/>
        <v>2841.3022208292523</v>
      </c>
    </row>
    <row r="97" spans="1:8" ht="15">
      <c r="A97" s="32">
        <v>20</v>
      </c>
      <c r="B97" s="47">
        <f t="shared" si="10"/>
        <v>103545.8199999999</v>
      </c>
      <c r="C97" s="47">
        <f t="shared" si="11"/>
        <v>2588.6455</v>
      </c>
      <c r="D97" s="54">
        <f t="shared" si="12"/>
        <v>0.013443000000000004</v>
      </c>
      <c r="E97" s="47">
        <f t="shared" si="6"/>
        <v>356.69140492912476</v>
      </c>
      <c r="F97" s="47">
        <f t="shared" si="7"/>
        <v>2945.336904929125</v>
      </c>
      <c r="G97" s="49">
        <f t="shared" si="8"/>
        <v>0.9598694125698927</v>
      </c>
      <c r="H97" s="47">
        <f t="shared" si="9"/>
        <v>2827.1388047547453</v>
      </c>
    </row>
    <row r="98" spans="1:8" ht="15">
      <c r="A98" s="32">
        <v>21</v>
      </c>
      <c r="B98" s="47">
        <f t="shared" si="10"/>
        <v>100957.1744999999</v>
      </c>
      <c r="C98" s="47">
        <f t="shared" si="11"/>
        <v>2588.6455</v>
      </c>
      <c r="D98" s="54">
        <f t="shared" si="12"/>
        <v>0.013443000000000004</v>
      </c>
      <c r="E98" s="47">
        <f t="shared" si="6"/>
        <v>347.9916145649998</v>
      </c>
      <c r="F98" s="47">
        <f t="shared" si="7"/>
        <v>2936.637114565</v>
      </c>
      <c r="G98" s="49">
        <f t="shared" si="8"/>
        <v>0.9579057058728532</v>
      </c>
      <c r="H98" s="47">
        <f t="shared" si="9"/>
        <v>2813.021448119805</v>
      </c>
    </row>
    <row r="99" spans="1:8" ht="15">
      <c r="A99" s="32">
        <v>22</v>
      </c>
      <c r="B99" s="47">
        <f t="shared" si="10"/>
        <v>98368.52899999991</v>
      </c>
      <c r="C99" s="47">
        <f t="shared" si="11"/>
        <v>2588.6455</v>
      </c>
      <c r="D99" s="54">
        <f t="shared" si="12"/>
        <v>0.013443000000000004</v>
      </c>
      <c r="E99" s="47">
        <f t="shared" si="6"/>
        <v>339.29182420087477</v>
      </c>
      <c r="F99" s="47">
        <f t="shared" si="7"/>
        <v>2927.937324200875</v>
      </c>
      <c r="G99" s="49">
        <f t="shared" si="8"/>
        <v>0.9559460165389483</v>
      </c>
      <c r="H99" s="47">
        <f t="shared" si="9"/>
        <v>2798.950021745534</v>
      </c>
    </row>
    <row r="100" spans="1:8" ht="15">
      <c r="A100" s="32">
        <v>23</v>
      </c>
      <c r="B100" s="47">
        <f t="shared" si="10"/>
        <v>95779.88349999991</v>
      </c>
      <c r="C100" s="47">
        <f t="shared" si="11"/>
        <v>2588.6455</v>
      </c>
      <c r="D100" s="54">
        <f t="shared" si="12"/>
        <v>0.013443000000000004</v>
      </c>
      <c r="E100" s="47">
        <f t="shared" si="6"/>
        <v>330.59203383674975</v>
      </c>
      <c r="F100" s="47">
        <f t="shared" si="7"/>
        <v>2919.2375338367497</v>
      </c>
      <c r="G100" s="49">
        <f t="shared" si="8"/>
        <v>0.9539903363494318</v>
      </c>
      <c r="H100" s="47">
        <f t="shared" si="9"/>
        <v>2784.9243967888065</v>
      </c>
    </row>
    <row r="101" spans="1:8" ht="15">
      <c r="A101" s="32">
        <v>24</v>
      </c>
      <c r="B101" s="47">
        <f t="shared" si="10"/>
        <v>93191.23799999991</v>
      </c>
      <c r="C101" s="47">
        <f t="shared" si="11"/>
        <v>2588.6455</v>
      </c>
      <c r="D101" s="54">
        <f t="shared" si="12"/>
        <v>0.013443000000000004</v>
      </c>
      <c r="E101" s="47">
        <f t="shared" si="6"/>
        <v>321.8922434726248</v>
      </c>
      <c r="F101" s="47">
        <f t="shared" si="7"/>
        <v>2910.5377434726247</v>
      </c>
      <c r="G101" s="49">
        <f t="shared" si="8"/>
        <v>0.9520386571023718</v>
      </c>
      <c r="H101" s="47">
        <f t="shared" si="9"/>
        <v>2770.9444447414453</v>
      </c>
    </row>
    <row r="102" spans="1:8" ht="15">
      <c r="A102" s="32">
        <v>25</v>
      </c>
      <c r="B102" s="47">
        <f t="shared" si="10"/>
        <v>90602.59249999991</v>
      </c>
      <c r="C102" s="47">
        <f t="shared" si="11"/>
        <v>2588.6455</v>
      </c>
      <c r="D102" s="54">
        <f t="shared" si="12"/>
        <v>0.013443000000000004</v>
      </c>
      <c r="E102" s="47">
        <f t="shared" si="6"/>
        <v>313.19245310849976</v>
      </c>
      <c r="F102" s="47">
        <f t="shared" si="7"/>
        <v>2901.8379531084997</v>
      </c>
      <c r="G102" s="49">
        <f t="shared" si="8"/>
        <v>0.9500909706126158</v>
      </c>
      <c r="H102" s="47">
        <f t="shared" si="9"/>
        <v>2757.010037429381</v>
      </c>
    </row>
    <row r="103" spans="1:8" ht="15">
      <c r="A103" s="32">
        <v>26</v>
      </c>
      <c r="B103" s="47">
        <f t="shared" si="10"/>
        <v>88013.94699999991</v>
      </c>
      <c r="C103" s="47">
        <f t="shared" si="11"/>
        <v>2588.6455</v>
      </c>
      <c r="D103" s="54">
        <f t="shared" si="12"/>
        <v>0.013443000000000004</v>
      </c>
      <c r="E103" s="47">
        <f t="shared" si="6"/>
        <v>304.4926627443748</v>
      </c>
      <c r="F103" s="47">
        <f t="shared" si="7"/>
        <v>2893.1381627443748</v>
      </c>
      <c r="G103" s="49">
        <f t="shared" si="8"/>
        <v>0.9481472687117566</v>
      </c>
      <c r="H103" s="47">
        <f t="shared" si="9"/>
        <v>2743.1210470118285</v>
      </c>
    </row>
    <row r="104" spans="1:8" ht="15">
      <c r="A104" s="32">
        <v>27</v>
      </c>
      <c r="B104" s="47">
        <f t="shared" si="10"/>
        <v>85425.30149999991</v>
      </c>
      <c r="C104" s="47">
        <f t="shared" si="11"/>
        <v>2588.6455</v>
      </c>
      <c r="D104" s="54">
        <f t="shared" si="12"/>
        <v>0.013443000000000004</v>
      </c>
      <c r="E104" s="47">
        <f t="shared" si="6"/>
        <v>295.7928723802498</v>
      </c>
      <c r="F104" s="47">
        <f t="shared" si="7"/>
        <v>2884.43837238025</v>
      </c>
      <c r="G104" s="49">
        <f t="shared" si="8"/>
        <v>0.9462075432480977</v>
      </c>
      <c r="H104" s="47">
        <f t="shared" si="9"/>
        <v>2729.277345980458</v>
      </c>
    </row>
    <row r="105" spans="1:8" ht="15">
      <c r="A105" s="32">
        <v>28</v>
      </c>
      <c r="B105" s="47">
        <f t="shared" si="10"/>
        <v>82836.65599999992</v>
      </c>
      <c r="C105" s="47">
        <f t="shared" si="11"/>
        <v>2588.6455</v>
      </c>
      <c r="D105" s="54">
        <f t="shared" si="12"/>
        <v>0.013443000000000004</v>
      </c>
      <c r="E105" s="47">
        <f t="shared" si="6"/>
        <v>287.0930820161248</v>
      </c>
      <c r="F105" s="47">
        <f t="shared" si="7"/>
        <v>2875.738582016125</v>
      </c>
      <c r="G105" s="49">
        <f t="shared" si="8"/>
        <v>0.9442717860866201</v>
      </c>
      <c r="H105" s="47">
        <f t="shared" si="9"/>
        <v>2715.4788071585704</v>
      </c>
    </row>
    <row r="106" spans="1:8" ht="15">
      <c r="A106" s="32">
        <v>29</v>
      </c>
      <c r="B106" s="47">
        <f t="shared" si="10"/>
        <v>80248.01049999992</v>
      </c>
      <c r="C106" s="47">
        <f t="shared" si="11"/>
        <v>2588.6455</v>
      </c>
      <c r="D106" s="54">
        <f t="shared" si="12"/>
        <v>0.013443000000000004</v>
      </c>
      <c r="E106" s="47">
        <f t="shared" si="6"/>
        <v>278.3932916519998</v>
      </c>
      <c r="F106" s="47">
        <f t="shared" si="7"/>
        <v>2867.038791652</v>
      </c>
      <c r="G106" s="49">
        <f t="shared" si="8"/>
        <v>0.9423399891089466</v>
      </c>
      <c r="H106" s="47">
        <f t="shared" si="9"/>
        <v>2701.725303700273</v>
      </c>
    </row>
    <row r="107" spans="1:8" ht="15">
      <c r="A107" s="32">
        <v>30</v>
      </c>
      <c r="B107" s="47">
        <f t="shared" si="10"/>
        <v>77659.36499999992</v>
      </c>
      <c r="C107" s="47">
        <f t="shared" si="11"/>
        <v>2588.6455</v>
      </c>
      <c r="D107" s="54">
        <f t="shared" si="12"/>
        <v>0.013443000000000004</v>
      </c>
      <c r="E107" s="47">
        <f t="shared" si="6"/>
        <v>269.69350128787477</v>
      </c>
      <c r="F107" s="47">
        <f t="shared" si="7"/>
        <v>2858.339001287875</v>
      </c>
      <c r="G107" s="49">
        <f t="shared" si="8"/>
        <v>0.9404121442133092</v>
      </c>
      <c r="H107" s="47">
        <f t="shared" si="9"/>
        <v>2688.0167090896593</v>
      </c>
    </row>
    <row r="108" spans="1:8" ht="15">
      <c r="A108" s="32">
        <v>31</v>
      </c>
      <c r="B108" s="47">
        <f t="shared" si="10"/>
        <v>75070.71949999992</v>
      </c>
      <c r="C108" s="47">
        <f t="shared" si="11"/>
        <v>2588.6455</v>
      </c>
      <c r="D108" s="54">
        <f t="shared" si="12"/>
        <v>0.013443000000000004</v>
      </c>
      <c r="E108" s="47">
        <f t="shared" si="6"/>
        <v>260.9937109237498</v>
      </c>
      <c r="F108" s="47">
        <f t="shared" si="7"/>
        <v>2849.63921092375</v>
      </c>
      <c r="G108" s="49">
        <f t="shared" si="8"/>
        <v>0.9384882433145143</v>
      </c>
      <c r="H108" s="47">
        <f t="shared" si="9"/>
        <v>2674.3528971399887</v>
      </c>
    </row>
    <row r="109" spans="1:8" ht="15">
      <c r="A109" s="32">
        <v>32</v>
      </c>
      <c r="B109" s="47">
        <f t="shared" si="10"/>
        <v>72482.07399999992</v>
      </c>
      <c r="C109" s="47">
        <f t="shared" si="11"/>
        <v>2588.6455</v>
      </c>
      <c r="D109" s="54">
        <f t="shared" si="12"/>
        <v>0.013443000000000004</v>
      </c>
      <c r="E109" s="47">
        <f t="shared" si="6"/>
        <v>252.2939205596248</v>
      </c>
      <c r="F109" s="47">
        <f t="shared" si="7"/>
        <v>2840.939420559625</v>
      </c>
      <c r="G109" s="49">
        <f t="shared" si="8"/>
        <v>0.9365682783439092</v>
      </c>
      <c r="H109" s="47">
        <f t="shared" si="9"/>
        <v>2660.733741992871</v>
      </c>
    </row>
    <row r="110" spans="1:8" ht="15">
      <c r="A110" s="32">
        <v>33</v>
      </c>
      <c r="B110" s="47">
        <f t="shared" si="10"/>
        <v>69893.42849999992</v>
      </c>
      <c r="C110" s="47">
        <f t="shared" si="11"/>
        <v>2588.6455</v>
      </c>
      <c r="D110" s="54">
        <f t="shared" si="12"/>
        <v>0.013443000000000004</v>
      </c>
      <c r="E110" s="47">
        <f t="shared" si="6"/>
        <v>243.5941301954998</v>
      </c>
      <c r="F110" s="47">
        <f t="shared" si="7"/>
        <v>2832.2396301955</v>
      </c>
      <c r="G110" s="49">
        <f t="shared" si="8"/>
        <v>0.9346522412493479</v>
      </c>
      <c r="H110" s="47">
        <f t="shared" si="9"/>
        <v>2647.159118117448</v>
      </c>
    </row>
    <row r="111" spans="1:8" ht="15">
      <c r="A111" s="32">
        <v>34</v>
      </c>
      <c r="B111" s="47">
        <f t="shared" si="10"/>
        <v>67304.78299999992</v>
      </c>
      <c r="C111" s="47">
        <f t="shared" si="11"/>
        <v>2588.6455</v>
      </c>
      <c r="D111" s="54">
        <f t="shared" si="12"/>
        <v>0.013443000000000004</v>
      </c>
      <c r="E111" s="47">
        <f t="shared" si="6"/>
        <v>234.8943398313748</v>
      </c>
      <c r="F111" s="47">
        <f t="shared" si="7"/>
        <v>2823.539839831375</v>
      </c>
      <c r="G111" s="49">
        <f t="shared" si="8"/>
        <v>0.9327401239951577</v>
      </c>
      <c r="H111" s="47">
        <f t="shared" si="9"/>
        <v>2633.6289003095844</v>
      </c>
    </row>
    <row r="112" spans="1:8" ht="15">
      <c r="A112" s="32">
        <v>35</v>
      </c>
      <c r="B112" s="47">
        <f t="shared" si="10"/>
        <v>64716.137499999924</v>
      </c>
      <c r="C112" s="47">
        <f t="shared" si="11"/>
        <v>2588.6455</v>
      </c>
      <c r="D112" s="54">
        <f t="shared" si="12"/>
        <v>0.013443000000000004</v>
      </c>
      <c r="E112" s="47">
        <f t="shared" si="6"/>
        <v>226.1945494672498</v>
      </c>
      <c r="F112" s="47">
        <f t="shared" si="7"/>
        <v>2814.84004946725</v>
      </c>
      <c r="G112" s="49">
        <f t="shared" si="8"/>
        <v>0.9308319185621052</v>
      </c>
      <c r="H112" s="47">
        <f t="shared" si="9"/>
        <v>2620.1429636910516</v>
      </c>
    </row>
    <row r="113" spans="1:8" ht="15">
      <c r="A113" s="32">
        <v>36</v>
      </c>
      <c r="B113" s="47">
        <f t="shared" si="10"/>
        <v>62127.491999999926</v>
      </c>
      <c r="C113" s="47">
        <f t="shared" si="11"/>
        <v>2588.6455</v>
      </c>
      <c r="D113" s="54">
        <f t="shared" si="12"/>
        <v>0.013443000000000004</v>
      </c>
      <c r="E113" s="47">
        <f t="shared" si="6"/>
        <v>217.4947591031248</v>
      </c>
      <c r="F113" s="47">
        <f t="shared" si="7"/>
        <v>2806.1402591031247</v>
      </c>
      <c r="G113" s="49">
        <f t="shared" si="8"/>
        <v>0.928927616947363</v>
      </c>
      <c r="H113" s="47">
        <f t="shared" si="9"/>
        <v>2606.7011837087216</v>
      </c>
    </row>
    <row r="114" spans="1:8" ht="15">
      <c r="A114" s="32">
        <v>37</v>
      </c>
      <c r="B114" s="47">
        <f t="shared" si="10"/>
        <v>59538.84649999993</v>
      </c>
      <c r="C114" s="47">
        <f t="shared" si="11"/>
        <v>2588.6455</v>
      </c>
      <c r="D114" s="54">
        <f t="shared" si="12"/>
        <v>0.013443000000000004</v>
      </c>
      <c r="E114" s="47">
        <f t="shared" si="6"/>
        <v>208.7949687389998</v>
      </c>
      <c r="F114" s="47">
        <f t="shared" si="7"/>
        <v>2797.4404687389997</v>
      </c>
      <c r="G114" s="49">
        <f t="shared" si="8"/>
        <v>0.9270272111644757</v>
      </c>
      <c r="H114" s="47">
        <f t="shared" si="9"/>
        <v>2593.3034361337586</v>
      </c>
    </row>
    <row r="115" spans="1:8" ht="15">
      <c r="A115" s="32">
        <v>38</v>
      </c>
      <c r="B115" s="47">
        <f t="shared" si="10"/>
        <v>56950.20099999993</v>
      </c>
      <c r="C115" s="47">
        <f t="shared" si="11"/>
        <v>2588.6455</v>
      </c>
      <c r="D115" s="54">
        <f t="shared" si="12"/>
        <v>0.013443000000000004</v>
      </c>
      <c r="E115" s="47">
        <f t="shared" si="6"/>
        <v>200.09517837487482</v>
      </c>
      <c r="F115" s="47">
        <f t="shared" si="7"/>
        <v>2788.7406783748747</v>
      </c>
      <c r="G115" s="49">
        <f t="shared" si="8"/>
        <v>0.9251306932433268</v>
      </c>
      <c r="H115" s="47">
        <f t="shared" si="9"/>
        <v>2579.949597060813</v>
      </c>
    </row>
    <row r="116" spans="1:8" ht="15">
      <c r="A116" s="32">
        <v>39</v>
      </c>
      <c r="B116" s="47">
        <f t="shared" si="10"/>
        <v>54361.55549999993</v>
      </c>
      <c r="C116" s="47">
        <f t="shared" si="11"/>
        <v>2588.6455</v>
      </c>
      <c r="D116" s="54">
        <f t="shared" si="12"/>
        <v>0.013443000000000004</v>
      </c>
      <c r="E116" s="47">
        <f t="shared" si="6"/>
        <v>191.3953880107498</v>
      </c>
      <c r="F116" s="47">
        <f t="shared" si="7"/>
        <v>2780.0408880107498</v>
      </c>
      <c r="G116" s="49">
        <f t="shared" si="8"/>
        <v>0.9232380552301049</v>
      </c>
      <c r="H116" s="47">
        <f t="shared" si="9"/>
        <v>2566.6395429072186</v>
      </c>
    </row>
    <row r="117" spans="1:8" ht="15">
      <c r="A117" s="32">
        <v>40</v>
      </c>
      <c r="B117" s="47">
        <f t="shared" si="10"/>
        <v>51772.90999999993</v>
      </c>
      <c r="C117" s="47">
        <f t="shared" si="11"/>
        <v>2588.6455</v>
      </c>
      <c r="D117" s="54">
        <f t="shared" si="12"/>
        <v>0.013443000000000004</v>
      </c>
      <c r="E117" s="47">
        <f t="shared" si="6"/>
        <v>182.6955976466248</v>
      </c>
      <c r="F117" s="47">
        <f t="shared" si="7"/>
        <v>2771.341097646625</v>
      </c>
      <c r="G117" s="49">
        <f t="shared" si="8"/>
        <v>0.9213492891872709</v>
      </c>
      <c r="H117" s="47">
        <f t="shared" si="9"/>
        <v>2553.373150412189</v>
      </c>
    </row>
    <row r="118" spans="1:8" ht="15">
      <c r="A118" s="32">
        <f aca="true" t="shared" si="13" ref="A118:A137">A117+1</f>
        <v>41</v>
      </c>
      <c r="B118" s="47">
        <f t="shared" si="10"/>
        <v>49184.26449999993</v>
      </c>
      <c r="C118" s="47">
        <f t="shared" si="11"/>
        <v>2588.6455</v>
      </c>
      <c r="D118" s="54">
        <f t="shared" si="12"/>
        <v>0.013443000000000004</v>
      </c>
      <c r="E118" s="47">
        <f t="shared" si="6"/>
        <v>173.9958072824998</v>
      </c>
      <c r="F118" s="47">
        <f t="shared" si="7"/>
        <v>2762.6413072825</v>
      </c>
      <c r="G118" s="49">
        <f t="shared" si="8"/>
        <v>0.9194643871935241</v>
      </c>
      <c r="H118" s="47">
        <f t="shared" si="9"/>
        <v>2540.15029663602</v>
      </c>
    </row>
    <row r="119" spans="1:8" ht="15">
      <c r="A119" s="32">
        <f t="shared" si="13"/>
        <v>42</v>
      </c>
      <c r="B119" s="47">
        <f t="shared" si="10"/>
        <v>46595.61899999993</v>
      </c>
      <c r="C119" s="47">
        <f t="shared" si="11"/>
        <v>2588.6455</v>
      </c>
      <c r="D119" s="54">
        <f t="shared" si="12"/>
        <v>0.013443000000000004</v>
      </c>
      <c r="E119" s="47">
        <f t="shared" si="6"/>
        <v>165.29601691837482</v>
      </c>
      <c r="F119" s="47">
        <f t="shared" si="7"/>
        <v>2753.941516918375</v>
      </c>
      <c r="G119" s="49">
        <f t="shared" si="8"/>
        <v>0.9175833413437692</v>
      </c>
      <c r="H119" s="47">
        <f t="shared" si="9"/>
        <v>2526.9708589592906</v>
      </c>
    </row>
    <row r="120" spans="1:8" ht="15">
      <c r="A120" s="32">
        <f t="shared" si="13"/>
        <v>43</v>
      </c>
      <c r="B120" s="47">
        <f t="shared" si="10"/>
        <v>44006.973499999935</v>
      </c>
      <c r="C120" s="47">
        <f t="shared" si="11"/>
        <v>2588.6455</v>
      </c>
      <c r="D120" s="54">
        <f t="shared" si="12"/>
        <v>0.013443000000000004</v>
      </c>
      <c r="E120" s="47">
        <f t="shared" si="6"/>
        <v>156.59622655424982</v>
      </c>
      <c r="F120" s="47">
        <f t="shared" si="7"/>
        <v>2745.24172655425</v>
      </c>
      <c r="G120" s="49">
        <f t="shared" si="8"/>
        <v>0.9157061437490833</v>
      </c>
      <c r="H120" s="47">
        <f t="shared" si="9"/>
        <v>2513.8347150820678</v>
      </c>
    </row>
    <row r="121" spans="1:8" ht="15">
      <c r="A121" s="32">
        <f t="shared" si="13"/>
        <v>44</v>
      </c>
      <c r="B121" s="47">
        <f t="shared" si="10"/>
        <v>41418.327999999936</v>
      </c>
      <c r="C121" s="47">
        <f t="shared" si="11"/>
        <v>2588.6455</v>
      </c>
      <c r="D121" s="54">
        <f t="shared" si="12"/>
        <v>0.013443000000000004</v>
      </c>
      <c r="E121" s="47">
        <f t="shared" si="6"/>
        <v>147.89643619012483</v>
      </c>
      <c r="F121" s="47">
        <f t="shared" si="7"/>
        <v>2736.541936190125</v>
      </c>
      <c r="G121" s="49">
        <f t="shared" si="8"/>
        <v>0.9138327865366831</v>
      </c>
      <c r="H121" s="47">
        <f t="shared" si="9"/>
        <v>2500.741743023112</v>
      </c>
    </row>
    <row r="122" spans="1:8" ht="15">
      <c r="A122" s="32">
        <f t="shared" si="13"/>
        <v>45</v>
      </c>
      <c r="B122" s="47">
        <f t="shared" si="10"/>
        <v>38829.68249999994</v>
      </c>
      <c r="C122" s="47">
        <f t="shared" si="11"/>
        <v>2588.6455</v>
      </c>
      <c r="D122" s="54">
        <f t="shared" si="12"/>
        <v>0.013443000000000004</v>
      </c>
      <c r="E122" s="47">
        <f t="shared" si="6"/>
        <v>139.1966458259998</v>
      </c>
      <c r="F122" s="47">
        <f t="shared" si="7"/>
        <v>2727.842145826</v>
      </c>
      <c r="G122" s="49">
        <f t="shared" si="8"/>
        <v>0.9119632618498906</v>
      </c>
      <c r="H122" s="47">
        <f t="shared" si="9"/>
        <v>2487.691821119084</v>
      </c>
    </row>
    <row r="123" spans="1:8" ht="15">
      <c r="A123" s="32">
        <f t="shared" si="13"/>
        <v>46</v>
      </c>
      <c r="B123" s="47">
        <f t="shared" si="10"/>
        <v>36241.03699999994</v>
      </c>
      <c r="C123" s="47">
        <f t="shared" si="11"/>
        <v>2588.6455</v>
      </c>
      <c r="D123" s="54">
        <f t="shared" si="12"/>
        <v>0.013443000000000004</v>
      </c>
      <c r="E123" s="47">
        <f t="shared" si="6"/>
        <v>130.49685546187482</v>
      </c>
      <c r="F123" s="47">
        <f t="shared" si="7"/>
        <v>2719.142355461875</v>
      </c>
      <c r="G123" s="49">
        <f t="shared" si="8"/>
        <v>0.910097561848102</v>
      </c>
      <c r="H123" s="47">
        <f t="shared" si="9"/>
        <v>2474.6848280237573</v>
      </c>
    </row>
    <row r="124" spans="1:8" ht="15">
      <c r="A124" s="32">
        <f t="shared" si="13"/>
        <v>47</v>
      </c>
      <c r="B124" s="47">
        <f t="shared" si="10"/>
        <v>33652.39149999994</v>
      </c>
      <c r="C124" s="47">
        <f t="shared" si="11"/>
        <v>2588.6455</v>
      </c>
      <c r="D124" s="54">
        <f t="shared" si="12"/>
        <v>0.013443000000000004</v>
      </c>
      <c r="E124" s="47">
        <f t="shared" si="6"/>
        <v>121.79706509774982</v>
      </c>
      <c r="F124" s="47">
        <f t="shared" si="7"/>
        <v>2710.44256509775</v>
      </c>
      <c r="G124" s="49">
        <f t="shared" si="8"/>
        <v>0.9082356787067529</v>
      </c>
      <c r="H124" s="47">
        <f t="shared" si="9"/>
        <v>2461.7206427072274</v>
      </c>
    </row>
    <row r="125" spans="1:8" ht="15">
      <c r="A125" s="32">
        <f t="shared" si="13"/>
        <v>48</v>
      </c>
      <c r="B125" s="47">
        <f t="shared" si="10"/>
        <v>31063.74599999994</v>
      </c>
      <c r="C125" s="47">
        <f t="shared" si="11"/>
        <v>2588.6455</v>
      </c>
      <c r="D125" s="54">
        <f t="shared" si="12"/>
        <v>0.013443000000000004</v>
      </c>
      <c r="E125" s="47">
        <f t="shared" si="6"/>
        <v>113.09727473362483</v>
      </c>
      <c r="F125" s="47">
        <f t="shared" si="7"/>
        <v>2701.742774733625</v>
      </c>
      <c r="G125" s="49">
        <f t="shared" si="8"/>
        <v>0.9063776046172874</v>
      </c>
      <c r="H125" s="47">
        <f t="shared" si="9"/>
        <v>2448.7991444551267</v>
      </c>
    </row>
    <row r="126" spans="1:8" ht="15">
      <c r="A126" s="32">
        <f t="shared" si="13"/>
        <v>49</v>
      </c>
      <c r="B126" s="47">
        <f t="shared" si="10"/>
        <v>28475.100499999942</v>
      </c>
      <c r="C126" s="47">
        <f t="shared" si="11"/>
        <v>2588.6455</v>
      </c>
      <c r="D126" s="54">
        <f t="shared" si="12"/>
        <v>0.013443000000000004</v>
      </c>
      <c r="E126" s="47">
        <f t="shared" si="6"/>
        <v>104.39748436949984</v>
      </c>
      <c r="F126" s="47">
        <f t="shared" si="7"/>
        <v>2693.0429843695</v>
      </c>
      <c r="G126" s="49">
        <f t="shared" si="8"/>
        <v>0.9045233317871237</v>
      </c>
      <c r="H126" s="47">
        <f t="shared" si="9"/>
        <v>2435.9202128678394</v>
      </c>
    </row>
    <row r="127" spans="1:8" ht="15">
      <c r="A127" s="32">
        <f t="shared" si="13"/>
        <v>50</v>
      </c>
      <c r="B127" s="47">
        <f t="shared" si="10"/>
        <v>25886.454999999944</v>
      </c>
      <c r="C127" s="47">
        <f t="shared" si="11"/>
        <v>2588.6455</v>
      </c>
      <c r="D127" s="54">
        <f t="shared" si="12"/>
        <v>0.013443000000000004</v>
      </c>
      <c r="E127" s="47">
        <f t="shared" si="6"/>
        <v>95.69769400537483</v>
      </c>
      <c r="F127" s="47">
        <f t="shared" si="7"/>
        <v>2684.3431940053747</v>
      </c>
      <c r="G127" s="49">
        <f t="shared" si="8"/>
        <v>0.9026728524396224</v>
      </c>
      <c r="H127" s="47">
        <f t="shared" si="9"/>
        <v>2423.0837278597182</v>
      </c>
    </row>
    <row r="128" spans="1:8" ht="15">
      <c r="A128" s="32">
        <f t="shared" si="13"/>
        <v>51</v>
      </c>
      <c r="B128" s="47">
        <f t="shared" si="10"/>
        <v>23297.809499999945</v>
      </c>
      <c r="C128" s="47">
        <f t="shared" si="11"/>
        <v>2588.6455</v>
      </c>
      <c r="D128" s="54">
        <f t="shared" si="12"/>
        <v>0.013443000000000004</v>
      </c>
      <c r="E128" s="47">
        <f t="shared" si="6"/>
        <v>86.99790364124983</v>
      </c>
      <c r="F128" s="47">
        <f t="shared" si="7"/>
        <v>2675.6434036412497</v>
      </c>
      <c r="G128" s="49">
        <f t="shared" si="8"/>
        <v>0.9008261588140534</v>
      </c>
      <c r="H128" s="47">
        <f t="shared" si="9"/>
        <v>2410.289569658307</v>
      </c>
    </row>
    <row r="129" spans="1:8" ht="15">
      <c r="A129" s="32">
        <f t="shared" si="13"/>
        <v>52</v>
      </c>
      <c r="B129" s="47">
        <f t="shared" si="10"/>
        <v>20709.163999999946</v>
      </c>
      <c r="C129" s="47">
        <f t="shared" si="11"/>
        <v>2588.6455</v>
      </c>
      <c r="D129" s="54">
        <f t="shared" si="12"/>
        <v>0.013443000000000004</v>
      </c>
      <c r="E129" s="47">
        <f t="shared" si="6"/>
        <v>78.29811327712484</v>
      </c>
      <c r="F129" s="47">
        <f t="shared" si="7"/>
        <v>2666.9436132771248</v>
      </c>
      <c r="G129" s="49">
        <f t="shared" si="8"/>
        <v>0.8989832431655639</v>
      </c>
      <c r="H129" s="47">
        <f t="shared" si="9"/>
        <v>2397.537618803557</v>
      </c>
    </row>
    <row r="130" spans="1:8" ht="15">
      <c r="A130" s="32">
        <f t="shared" si="13"/>
        <v>53</v>
      </c>
      <c r="B130" s="47">
        <f t="shared" si="10"/>
        <v>18120.518499999947</v>
      </c>
      <c r="C130" s="47">
        <f t="shared" si="11"/>
        <v>2588.6455</v>
      </c>
      <c r="D130" s="54">
        <f t="shared" si="12"/>
        <v>0.013443000000000004</v>
      </c>
      <c r="E130" s="47">
        <f t="shared" si="6"/>
        <v>69.59832291299983</v>
      </c>
      <c r="F130" s="47">
        <f t="shared" si="7"/>
        <v>2658.243822913</v>
      </c>
      <c r="G130" s="49">
        <f t="shared" si="8"/>
        <v>0.8971440977651451</v>
      </c>
      <c r="H130" s="47">
        <f t="shared" si="9"/>
        <v>2384.8277561470536</v>
      </c>
    </row>
    <row r="131" spans="1:8" ht="15">
      <c r="A131" s="32">
        <f t="shared" si="13"/>
        <v>54</v>
      </c>
      <c r="B131" s="47">
        <f t="shared" si="10"/>
        <v>15531.872999999947</v>
      </c>
      <c r="C131" s="47">
        <f t="shared" si="11"/>
        <v>2588.6455</v>
      </c>
      <c r="D131" s="54">
        <f t="shared" si="12"/>
        <v>0.013443000000000004</v>
      </c>
      <c r="E131" s="47">
        <f t="shared" si="6"/>
        <v>60.89853254887484</v>
      </c>
      <c r="F131" s="47">
        <f t="shared" si="7"/>
        <v>2649.544032548875</v>
      </c>
      <c r="G131" s="49">
        <f t="shared" si="8"/>
        <v>0.895308714899601</v>
      </c>
      <c r="H131" s="47">
        <f t="shared" si="9"/>
        <v>2372.1598628512397</v>
      </c>
    </row>
    <row r="132" spans="1:8" ht="15">
      <c r="A132" s="32">
        <f t="shared" si="13"/>
        <v>55</v>
      </c>
      <c r="B132" s="47">
        <f t="shared" si="10"/>
        <v>12943.227499999946</v>
      </c>
      <c r="C132" s="47">
        <f t="shared" si="11"/>
        <v>2588.6455</v>
      </c>
      <c r="D132" s="54">
        <f t="shared" si="12"/>
        <v>0.013443000000000004</v>
      </c>
      <c r="E132" s="47">
        <f t="shared" si="6"/>
        <v>52.19874218474983</v>
      </c>
      <c r="F132" s="47">
        <f t="shared" si="7"/>
        <v>2640.84424218475</v>
      </c>
      <c r="G132" s="49">
        <f t="shared" si="8"/>
        <v>0.8934770868715142</v>
      </c>
      <c r="H132" s="47">
        <f t="shared" si="9"/>
        <v>2359.5338203886417</v>
      </c>
    </row>
    <row r="133" spans="1:8" ht="15">
      <c r="A133" s="32">
        <f t="shared" si="13"/>
        <v>56</v>
      </c>
      <c r="B133" s="47">
        <f t="shared" si="10"/>
        <v>10354.581999999946</v>
      </c>
      <c r="C133" s="47">
        <f t="shared" si="11"/>
        <v>2588.6455</v>
      </c>
      <c r="D133" s="54">
        <f t="shared" si="12"/>
        <v>0.013443000000000004</v>
      </c>
      <c r="E133" s="47">
        <f t="shared" si="6"/>
        <v>43.49895182062483</v>
      </c>
      <c r="F133" s="47">
        <f t="shared" si="7"/>
        <v>2632.144451820625</v>
      </c>
      <c r="G133" s="49">
        <f t="shared" si="8"/>
        <v>0.8916492059992157</v>
      </c>
      <c r="H133" s="47">
        <f t="shared" si="9"/>
        <v>2346.949510541101</v>
      </c>
    </row>
    <row r="134" spans="1:8" ht="15">
      <c r="A134" s="32">
        <f t="shared" si="13"/>
        <v>57</v>
      </c>
      <c r="B134" s="47">
        <f t="shared" si="10"/>
        <v>7765.936499999945</v>
      </c>
      <c r="C134" s="47">
        <f t="shared" si="11"/>
        <v>2588.6455</v>
      </c>
      <c r="D134" s="54">
        <f t="shared" si="12"/>
        <v>0.013443000000000004</v>
      </c>
      <c r="E134" s="47">
        <f t="shared" si="6"/>
        <v>34.799161456499824</v>
      </c>
      <c r="F134" s="47">
        <f t="shared" si="7"/>
        <v>2623.4446614565</v>
      </c>
      <c r="G134" s="49">
        <f t="shared" si="8"/>
        <v>0.8898250646167513</v>
      </c>
      <c r="H134" s="47">
        <f t="shared" si="9"/>
        <v>2334.406815399001</v>
      </c>
    </row>
    <row r="135" spans="1:8" ht="15">
      <c r="A135" s="32">
        <f t="shared" si="13"/>
        <v>58</v>
      </c>
      <c r="B135" s="47">
        <f t="shared" si="10"/>
        <v>5177.290999999945</v>
      </c>
      <c r="C135" s="47">
        <f t="shared" si="11"/>
        <v>2588.6455</v>
      </c>
      <c r="D135" s="54">
        <f t="shared" si="12"/>
        <v>0.013443000000000004</v>
      </c>
      <c r="E135" s="47">
        <f t="shared" si="6"/>
        <v>26.099371092374824</v>
      </c>
      <c r="F135" s="47">
        <f t="shared" si="7"/>
        <v>2614.744871092375</v>
      </c>
      <c r="G135" s="49">
        <f t="shared" si="8"/>
        <v>0.8880046550738497</v>
      </c>
      <c r="H135" s="47">
        <f t="shared" si="9"/>
        <v>2321.905617360502</v>
      </c>
    </row>
    <row r="136" spans="1:8" ht="15">
      <c r="A136" s="32">
        <f t="shared" si="13"/>
        <v>59</v>
      </c>
      <c r="B136" s="47">
        <f t="shared" si="10"/>
        <v>2588.6454999999446</v>
      </c>
      <c r="C136" s="47">
        <f t="shared" si="11"/>
        <v>2588.6455</v>
      </c>
      <c r="D136" s="54">
        <f t="shared" si="12"/>
        <v>0.013443000000000004</v>
      </c>
      <c r="E136" s="47">
        <f t="shared" si="6"/>
        <v>17.39958072824982</v>
      </c>
      <c r="F136" s="47">
        <f t="shared" si="7"/>
        <v>2606.04508072825</v>
      </c>
      <c r="G136" s="49">
        <f t="shared" si="8"/>
        <v>0.886187969735891</v>
      </c>
      <c r="H136" s="47">
        <f t="shared" si="9"/>
        <v>2309.445799130774</v>
      </c>
    </row>
    <row r="137" spans="1:8" ht="15">
      <c r="A137" s="32">
        <f t="shared" si="13"/>
        <v>60</v>
      </c>
      <c r="B137" s="47">
        <f t="shared" si="10"/>
        <v>-5.547917680814862E-11</v>
      </c>
      <c r="C137" s="47">
        <f t="shared" si="11"/>
        <v>2588.6455</v>
      </c>
      <c r="D137" s="54">
        <f t="shared" si="12"/>
        <v>0.013443000000000004</v>
      </c>
      <c r="E137" s="47">
        <f t="shared" si="6"/>
        <v>8.699790364124816</v>
      </c>
      <c r="F137" s="47">
        <f t="shared" si="7"/>
        <v>2597.345290364125</v>
      </c>
      <c r="G137" s="49">
        <f t="shared" si="8"/>
        <v>0.8843750009838739</v>
      </c>
      <c r="H137" s="47">
        <f t="shared" si="9"/>
        <v>2297.0272437212334</v>
      </c>
    </row>
    <row r="138" spans="2:3" ht="15">
      <c r="B138" s="47"/>
      <c r="C138" s="47"/>
    </row>
    <row r="139" spans="2:8" ht="15">
      <c r="B139" s="47"/>
      <c r="C139" s="47"/>
      <c r="D139" s="58"/>
      <c r="E139" s="51" t="s">
        <v>52</v>
      </c>
      <c r="F139" s="47"/>
      <c r="G139" s="52" t="s">
        <v>53</v>
      </c>
      <c r="H139" s="53">
        <f>SUM(H78:H138)</f>
        <v>161273.25067118838</v>
      </c>
    </row>
    <row r="140" spans="2:8" ht="15">
      <c r="B140" s="47"/>
      <c r="C140" s="47"/>
      <c r="D140" s="58"/>
      <c r="E140" s="51"/>
      <c r="F140" s="47"/>
      <c r="G140" s="49"/>
      <c r="H140" s="53"/>
    </row>
    <row r="141" spans="2:7" ht="15">
      <c r="B141" s="47"/>
      <c r="C141" s="47"/>
      <c r="D141" s="58"/>
      <c r="E141" s="47"/>
      <c r="F141" s="47"/>
      <c r="G141" s="49"/>
    </row>
    <row r="142" spans="1:7" ht="15">
      <c r="A142" s="59" t="s">
        <v>58</v>
      </c>
      <c r="B142" s="47"/>
      <c r="C142" s="47"/>
      <c r="D142" s="60" t="s">
        <v>53</v>
      </c>
      <c r="E142" s="47">
        <f>+H69</f>
        <v>197907.80594308354</v>
      </c>
      <c r="F142" s="51" t="s">
        <v>59</v>
      </c>
      <c r="G142" s="49"/>
    </row>
    <row r="143" spans="1:7" ht="15">
      <c r="A143" s="59" t="s">
        <v>60</v>
      </c>
      <c r="B143" s="47"/>
      <c r="C143" s="47"/>
      <c r="D143" s="60" t="s">
        <v>53</v>
      </c>
      <c r="E143" s="47">
        <f>+H139</f>
        <v>161273.25067118838</v>
      </c>
      <c r="F143" s="51" t="s">
        <v>61</v>
      </c>
      <c r="G143" s="49"/>
    </row>
    <row r="144" spans="4:5" ht="15">
      <c r="D144" s="61"/>
      <c r="E144" s="43" t="s">
        <v>62</v>
      </c>
    </row>
    <row r="145" spans="2:8" ht="15">
      <c r="B145" s="132" t="s">
        <v>63</v>
      </c>
      <c r="C145" s="132"/>
      <c r="D145" s="61" t="s">
        <v>53</v>
      </c>
      <c r="E145" s="53">
        <f>E142-E143</f>
        <v>36634.555271895166</v>
      </c>
      <c r="F145" s="43"/>
      <c r="G145" s="62"/>
      <c r="H145" s="63"/>
    </row>
    <row r="146" spans="2:8" ht="15">
      <c r="B146" s="132" t="s">
        <v>63</v>
      </c>
      <c r="C146" s="132"/>
      <c r="D146" s="61" t="s">
        <v>64</v>
      </c>
      <c r="E146" s="64">
        <f>+E145/CALCOLO!B5</f>
        <v>0.2358669509588133</v>
      </c>
      <c r="F146" s="65" t="s">
        <v>65</v>
      </c>
      <c r="G146" s="66"/>
      <c r="H146" s="63"/>
    </row>
    <row r="148" spans="3:6" ht="15">
      <c r="C148" s="67" t="s">
        <v>66</v>
      </c>
      <c r="D148" s="68"/>
      <c r="E148" s="69">
        <f>+E145</f>
        <v>36634.555271895166</v>
      </c>
      <c r="F148" s="70" t="s">
        <v>67</v>
      </c>
    </row>
    <row r="150" spans="1:5" ht="15">
      <c r="A150" s="36" t="s">
        <v>68</v>
      </c>
      <c r="C150" s="63" t="s">
        <v>89</v>
      </c>
      <c r="E150" s="71"/>
    </row>
    <row r="151" spans="1:2" ht="15">
      <c r="A151" s="36" t="s">
        <v>70</v>
      </c>
      <c r="B151" s="72" t="s">
        <v>90</v>
      </c>
    </row>
    <row r="152" ht="15">
      <c r="B152" s="51" t="s">
        <v>72</v>
      </c>
    </row>
    <row r="153" spans="1:6" ht="15">
      <c r="A153" s="36" t="s">
        <v>73</v>
      </c>
      <c r="B153" s="51" t="s">
        <v>74</v>
      </c>
      <c r="F153" s="73">
        <f>+CALCOLO!B4</f>
        <v>155318.73</v>
      </c>
    </row>
    <row r="154" spans="1:6" ht="15">
      <c r="A154" s="36" t="s">
        <v>75</v>
      </c>
      <c r="B154" s="74" t="s">
        <v>76</v>
      </c>
      <c r="F154" s="75">
        <f>CALCOLO!B7+CALCOLO!B9</f>
        <v>0.0457</v>
      </c>
    </row>
    <row r="155" spans="1:6" ht="15">
      <c r="A155" s="36" t="s">
        <v>77</v>
      </c>
      <c r="B155" s="51" t="s">
        <v>78</v>
      </c>
      <c r="F155" s="76">
        <f>+F153*C156</f>
        <v>108723.111</v>
      </c>
    </row>
    <row r="156" spans="2:5" ht="15">
      <c r="B156" s="74" t="s">
        <v>79</v>
      </c>
      <c r="C156" s="77">
        <f>+CALCOLO!B6</f>
        <v>0.7</v>
      </c>
      <c r="D156" s="78" t="s">
        <v>80</v>
      </c>
      <c r="E156" s="50">
        <v>0</v>
      </c>
    </row>
    <row r="157" spans="2:6" ht="15">
      <c r="B157" s="74" t="s">
        <v>81</v>
      </c>
      <c r="C157" s="79">
        <f>100%-C156</f>
        <v>0.30000000000000004</v>
      </c>
      <c r="D157" s="78" t="s">
        <v>80</v>
      </c>
      <c r="E157" s="75">
        <f>+CALCOLO!B8+CALCOLO!B9</f>
        <v>0.04481</v>
      </c>
      <c r="F157" s="33" t="s">
        <v>82</v>
      </c>
    </row>
    <row r="158" spans="1:5" ht="15">
      <c r="A158" s="36" t="s">
        <v>83</v>
      </c>
      <c r="B158" s="74" t="s">
        <v>84</v>
      </c>
      <c r="D158" s="80">
        <f ca="1">TODAY()</f>
        <v>43402</v>
      </c>
      <c r="E158" s="50">
        <f>(+E157*C157)+(E156*C156)</f>
        <v>0.013443000000000004</v>
      </c>
    </row>
  </sheetData>
  <sheetProtection selectLockedCells="1" selectUnlockedCells="1"/>
  <mergeCells count="2">
    <mergeCell ref="B145:C145"/>
    <mergeCell ref="B146:C146"/>
  </mergeCells>
  <hyperlinks>
    <hyperlink ref="A2" r:id="rId1" display="Tasso di Riferimento UE"/>
    <hyperlink ref="A72" r:id="rId2" display="Euribor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Fusta</dc:creator>
  <cp:keywords/>
  <dc:description/>
  <cp:lastModifiedBy>15631RP</cp:lastModifiedBy>
  <cp:lastPrinted>2010-12-14T13:23:47Z</cp:lastPrinted>
  <dcterms:created xsi:type="dcterms:W3CDTF">1997-06-11T13:05:45Z</dcterms:created>
  <dcterms:modified xsi:type="dcterms:W3CDTF">2018-10-29T13:29:57Z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Finpiemonte S.p.A.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