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cumenti\PGE - Progetti generatori di entrate\2014-2020\Elaborati\Linee guida e manuali\"/>
    </mc:Choice>
  </mc:AlternateContent>
  <bookViews>
    <workbookView xWindow="12600" yWindow="-15" windowWidth="12645" windowHeight="12240"/>
  </bookViews>
  <sheets>
    <sheet name="Funding gap" sheetId="5" r:id="rId1"/>
  </sheets>
  <definedNames>
    <definedName name="_xlnm.Print_Area" localSheetId="0">'Funding gap'!$A$1:$AG$32</definedName>
  </definedNames>
  <calcPr calcId="171027"/>
</workbook>
</file>

<file path=xl/calcChain.xml><?xml version="1.0" encoding="utf-8"?>
<calcChain xmlns="http://schemas.openxmlformats.org/spreadsheetml/2006/main">
  <c r="C27" i="5" l="1"/>
  <c r="F12" i="5" l="1"/>
  <c r="G12" i="5" s="1"/>
  <c r="F11" i="5"/>
  <c r="G11" i="5" s="1"/>
  <c r="H11" i="5" s="1"/>
  <c r="I11" i="5" s="1"/>
  <c r="J11" i="5" s="1"/>
  <c r="K11" i="5" s="1"/>
  <c r="L11" i="5" s="1"/>
  <c r="M11" i="5" s="1"/>
  <c r="N11" i="5" s="1"/>
  <c r="O11" i="5" s="1"/>
  <c r="P11" i="5" s="1"/>
  <c r="Q11" i="5" s="1"/>
  <c r="R11" i="5" s="1"/>
  <c r="S11" i="5" s="1"/>
  <c r="T11" i="5" s="1"/>
  <c r="U11" i="5" s="1"/>
  <c r="V11" i="5" s="1"/>
  <c r="W11" i="5" s="1"/>
  <c r="X11" i="5" s="1"/>
  <c r="Y11" i="5" s="1"/>
  <c r="Z11" i="5" s="1"/>
  <c r="AA11" i="5" s="1"/>
  <c r="AB11" i="5" s="1"/>
  <c r="AC11" i="5" s="1"/>
  <c r="AD11" i="5" s="1"/>
  <c r="AE11" i="5" s="1"/>
  <c r="AF11" i="5" s="1"/>
  <c r="AG11" i="5" s="1"/>
  <c r="F10" i="5"/>
  <c r="G10" i="5" s="1"/>
  <c r="F9" i="5"/>
  <c r="F8" i="5"/>
  <c r="G19" i="5"/>
  <c r="F19" i="5"/>
  <c r="G18" i="5"/>
  <c r="F18" i="5"/>
  <c r="G17" i="5"/>
  <c r="H17" i="5" s="1"/>
  <c r="F17" i="5"/>
  <c r="F15" i="5"/>
  <c r="F16" i="5"/>
  <c r="G16" i="5" s="1"/>
  <c r="H16" i="5" s="1"/>
  <c r="I16" i="5" s="1"/>
  <c r="J16" i="5" s="1"/>
  <c r="K16" i="5" s="1"/>
  <c r="L16" i="5" s="1"/>
  <c r="M16" i="5" s="1"/>
  <c r="N16" i="5" s="1"/>
  <c r="O16" i="5" s="1"/>
  <c r="P16" i="5" s="1"/>
  <c r="Q16" i="5" s="1"/>
  <c r="R16" i="5" s="1"/>
  <c r="S16" i="5" s="1"/>
  <c r="T16" i="5" s="1"/>
  <c r="U16" i="5" s="1"/>
  <c r="V16" i="5" s="1"/>
  <c r="W16" i="5" s="1"/>
  <c r="X16" i="5" s="1"/>
  <c r="Y16" i="5" s="1"/>
  <c r="Z16" i="5" s="1"/>
  <c r="AA16" i="5" s="1"/>
  <c r="AB16" i="5" s="1"/>
  <c r="AC16" i="5" s="1"/>
  <c r="AD16" i="5" s="1"/>
  <c r="AE16" i="5" s="1"/>
  <c r="AF16" i="5" s="1"/>
  <c r="AG16" i="5" s="1"/>
  <c r="E7" i="5"/>
  <c r="F14" i="5"/>
  <c r="G14" i="5" s="1"/>
  <c r="H14" i="5" s="1"/>
  <c r="I14" i="5" s="1"/>
  <c r="J14" i="5" s="1"/>
  <c r="K14" i="5" s="1"/>
  <c r="L14" i="5" s="1"/>
  <c r="M14" i="5" s="1"/>
  <c r="N14" i="5" s="1"/>
  <c r="O14" i="5" s="1"/>
  <c r="P14" i="5" s="1"/>
  <c r="Q14" i="5" s="1"/>
  <c r="R14" i="5" s="1"/>
  <c r="S14" i="5" s="1"/>
  <c r="T14" i="5" s="1"/>
  <c r="U14" i="5" s="1"/>
  <c r="V14" i="5" s="1"/>
  <c r="W14" i="5" s="1"/>
  <c r="X14" i="5" s="1"/>
  <c r="Y14" i="5" s="1"/>
  <c r="Z14" i="5" s="1"/>
  <c r="AA14" i="5" s="1"/>
  <c r="AB14" i="5" s="1"/>
  <c r="AC14" i="5" s="1"/>
  <c r="AD14" i="5" s="1"/>
  <c r="AE14" i="5" s="1"/>
  <c r="AF14" i="5" s="1"/>
  <c r="AG14" i="5" s="1"/>
  <c r="F7" i="5" l="1"/>
  <c r="H10" i="5"/>
  <c r="I10" i="5" s="1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E10" i="5" s="1"/>
  <c r="AF10" i="5" s="1"/>
  <c r="AG10" i="5" s="1"/>
  <c r="H12" i="5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U12" i="5" s="1"/>
  <c r="V12" i="5" s="1"/>
  <c r="W12" i="5" s="1"/>
  <c r="X12" i="5" s="1"/>
  <c r="Y12" i="5" s="1"/>
  <c r="Z12" i="5" s="1"/>
  <c r="AA12" i="5" s="1"/>
  <c r="AB12" i="5" s="1"/>
  <c r="AC12" i="5" s="1"/>
  <c r="AD12" i="5" s="1"/>
  <c r="AE12" i="5" s="1"/>
  <c r="AF12" i="5" s="1"/>
  <c r="AG12" i="5" s="1"/>
  <c r="C11" i="5"/>
  <c r="G8" i="5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I17" i="5"/>
  <c r="J17" i="5" s="1"/>
  <c r="K17" i="5" s="1"/>
  <c r="L17" i="5" s="1"/>
  <c r="M17" i="5" s="1"/>
  <c r="N17" i="5" s="1"/>
  <c r="O17" i="5" s="1"/>
  <c r="P17" i="5" s="1"/>
  <c r="Q17" i="5" s="1"/>
  <c r="R17" i="5" s="1"/>
  <c r="S17" i="5" s="1"/>
  <c r="T17" i="5" s="1"/>
  <c r="U17" i="5" s="1"/>
  <c r="V17" i="5" s="1"/>
  <c r="W17" i="5" s="1"/>
  <c r="X17" i="5" s="1"/>
  <c r="Y17" i="5" s="1"/>
  <c r="Z17" i="5" s="1"/>
  <c r="AA17" i="5" s="1"/>
  <c r="AB17" i="5" s="1"/>
  <c r="AC17" i="5" s="1"/>
  <c r="AD17" i="5" s="1"/>
  <c r="AE17" i="5" s="1"/>
  <c r="AF17" i="5" s="1"/>
  <c r="AG17" i="5" s="1"/>
  <c r="C17" i="5"/>
  <c r="G15" i="5"/>
  <c r="H15" i="5" s="1"/>
  <c r="I15" i="5" s="1"/>
  <c r="J15" i="5" s="1"/>
  <c r="K15" i="5" s="1"/>
  <c r="L15" i="5" s="1"/>
  <c r="M15" i="5" s="1"/>
  <c r="N15" i="5" s="1"/>
  <c r="O15" i="5" s="1"/>
  <c r="P15" i="5" s="1"/>
  <c r="Q15" i="5" s="1"/>
  <c r="R15" i="5" s="1"/>
  <c r="S15" i="5" s="1"/>
  <c r="T15" i="5" s="1"/>
  <c r="U15" i="5" s="1"/>
  <c r="V15" i="5" s="1"/>
  <c r="W15" i="5" s="1"/>
  <c r="X15" i="5" s="1"/>
  <c r="Y15" i="5" s="1"/>
  <c r="Z15" i="5" s="1"/>
  <c r="AA15" i="5" s="1"/>
  <c r="AB15" i="5" s="1"/>
  <c r="AC15" i="5" s="1"/>
  <c r="AD15" i="5" s="1"/>
  <c r="AE15" i="5" s="1"/>
  <c r="AF15" i="5" s="1"/>
  <c r="AG15" i="5" s="1"/>
  <c r="H18" i="5"/>
  <c r="I18" i="5" s="1"/>
  <c r="J18" i="5" s="1"/>
  <c r="K18" i="5" s="1"/>
  <c r="L18" i="5" s="1"/>
  <c r="M18" i="5" s="1"/>
  <c r="N18" i="5" s="1"/>
  <c r="O18" i="5" s="1"/>
  <c r="P18" i="5" s="1"/>
  <c r="Q18" i="5" s="1"/>
  <c r="R18" i="5" s="1"/>
  <c r="S18" i="5" s="1"/>
  <c r="T18" i="5" s="1"/>
  <c r="U18" i="5" s="1"/>
  <c r="V18" i="5" s="1"/>
  <c r="W18" i="5" s="1"/>
  <c r="X18" i="5" s="1"/>
  <c r="Y18" i="5" s="1"/>
  <c r="Z18" i="5" s="1"/>
  <c r="AA18" i="5" s="1"/>
  <c r="AB18" i="5" s="1"/>
  <c r="AC18" i="5" s="1"/>
  <c r="AD18" i="5" s="1"/>
  <c r="AE18" i="5" s="1"/>
  <c r="AF18" i="5" s="1"/>
  <c r="AG18" i="5" s="1"/>
  <c r="H19" i="5"/>
  <c r="I19" i="5" s="1"/>
  <c r="J19" i="5" s="1"/>
  <c r="K19" i="5" s="1"/>
  <c r="L19" i="5" s="1"/>
  <c r="M19" i="5" s="1"/>
  <c r="N19" i="5" s="1"/>
  <c r="O19" i="5" s="1"/>
  <c r="P19" i="5" s="1"/>
  <c r="Q19" i="5" s="1"/>
  <c r="R19" i="5" s="1"/>
  <c r="S19" i="5" s="1"/>
  <c r="T19" i="5" s="1"/>
  <c r="U19" i="5" s="1"/>
  <c r="V19" i="5" s="1"/>
  <c r="W19" i="5" s="1"/>
  <c r="X19" i="5" s="1"/>
  <c r="Y19" i="5" s="1"/>
  <c r="Z19" i="5" s="1"/>
  <c r="AA19" i="5" s="1"/>
  <c r="AB19" i="5" s="1"/>
  <c r="AC19" i="5" s="1"/>
  <c r="AD19" i="5" s="1"/>
  <c r="AE19" i="5" s="1"/>
  <c r="AF19" i="5" s="1"/>
  <c r="AG19" i="5" s="1"/>
  <c r="C16" i="5"/>
  <c r="H8" i="5" l="1"/>
  <c r="G7" i="5"/>
  <c r="C10" i="5"/>
  <c r="C12" i="5"/>
  <c r="C9" i="5"/>
  <c r="C15" i="5"/>
  <c r="C19" i="5"/>
  <c r="C18" i="5"/>
  <c r="I8" i="5" l="1"/>
  <c r="H7" i="5"/>
  <c r="J8" i="5" l="1"/>
  <c r="I7" i="5"/>
  <c r="K8" i="5" l="1"/>
  <c r="J7" i="5"/>
  <c r="L8" i="5" l="1"/>
  <c r="K7" i="5"/>
  <c r="M8" i="5" l="1"/>
  <c r="L7" i="5"/>
  <c r="N8" i="5" l="1"/>
  <c r="M7" i="5"/>
  <c r="O8" i="5" l="1"/>
  <c r="N7" i="5"/>
  <c r="P8" i="5" l="1"/>
  <c r="O7" i="5"/>
  <c r="Q8" i="5" l="1"/>
  <c r="P7" i="5"/>
  <c r="R8" i="5" l="1"/>
  <c r="Q7" i="5"/>
  <c r="S8" i="5" l="1"/>
  <c r="R7" i="5"/>
  <c r="T8" i="5" l="1"/>
  <c r="S7" i="5"/>
  <c r="U8" i="5" l="1"/>
  <c r="T7" i="5"/>
  <c r="V8" i="5" l="1"/>
  <c r="U7" i="5"/>
  <c r="W8" i="5" l="1"/>
  <c r="V7" i="5"/>
  <c r="X8" i="5" l="1"/>
  <c r="W7" i="5"/>
  <c r="Y8" i="5" l="1"/>
  <c r="X7" i="5"/>
  <c r="Z8" i="5" l="1"/>
  <c r="Y7" i="5"/>
  <c r="AA8" i="5" l="1"/>
  <c r="Z7" i="5"/>
  <c r="AB8" i="5" l="1"/>
  <c r="AA7" i="5"/>
  <c r="AC8" i="5" l="1"/>
  <c r="AB7" i="5"/>
  <c r="H25" i="5"/>
  <c r="AD8" i="5" l="1"/>
  <c r="AC7" i="5"/>
  <c r="AC21" i="5" s="1"/>
  <c r="AB21" i="5"/>
  <c r="AA21" i="5"/>
  <c r="Z21" i="5"/>
  <c r="Y21" i="5"/>
  <c r="X21" i="5"/>
  <c r="C25" i="5"/>
  <c r="H27" i="5"/>
  <c r="D21" i="5"/>
  <c r="E21" i="5"/>
  <c r="F21" i="5"/>
  <c r="H21" i="5"/>
  <c r="I21" i="5"/>
  <c r="C14" i="5"/>
  <c r="G21" i="5"/>
  <c r="AE8" i="5" l="1"/>
  <c r="AD7" i="5"/>
  <c r="AD21" i="5" s="1"/>
  <c r="J21" i="5"/>
  <c r="K21" i="5"/>
  <c r="C28" i="5"/>
  <c r="AF8" i="5" l="1"/>
  <c r="AE7" i="5"/>
  <c r="L21" i="5"/>
  <c r="AE21" i="5" l="1"/>
  <c r="AG8" i="5"/>
  <c r="AF7" i="5"/>
  <c r="AF21" i="5" s="1"/>
  <c r="M21" i="5"/>
  <c r="AG7" i="5" l="1"/>
  <c r="C24" i="5" s="1"/>
  <c r="C8" i="5"/>
  <c r="N21" i="5"/>
  <c r="O21" i="5" l="1"/>
  <c r="P21" i="5" l="1"/>
  <c r="Q21" i="5" l="1"/>
  <c r="R21" i="5" l="1"/>
  <c r="S21" i="5" l="1"/>
  <c r="T21" i="5" l="1"/>
  <c r="U21" i="5" l="1"/>
  <c r="V21" i="5" l="1"/>
  <c r="W21" i="5" l="1"/>
  <c r="AG21" i="5" l="1"/>
  <c r="C26" i="5" l="1"/>
  <c r="C29" i="5" s="1"/>
  <c r="C30" i="5" s="1"/>
  <c r="C7" i="5"/>
  <c r="C21" i="5" l="1"/>
</calcChain>
</file>

<file path=xl/sharedStrings.xml><?xml version="1.0" encoding="utf-8"?>
<sst xmlns="http://schemas.openxmlformats.org/spreadsheetml/2006/main" count="36" uniqueCount="34">
  <si>
    <t>totale periodo</t>
  </si>
  <si>
    <t>Costi di esercizio</t>
  </si>
  <si>
    <t>Ricavi da fornitura di energia elettrica</t>
  </si>
  <si>
    <t>Ricavi da fornitura di energia termica</t>
  </si>
  <si>
    <t>Ricavi da cessione energia elettrica all'esteno</t>
  </si>
  <si>
    <t>Ricavi da canone di gestione</t>
  </si>
  <si>
    <t>Entrate/Ricavi</t>
  </si>
  <si>
    <t>Uscite/Costi</t>
  </si>
  <si>
    <t>Entrate nette/Flussi di cassa</t>
  </si>
  <si>
    <t>Ricavi</t>
  </si>
  <si>
    <t>Valore attuale delle entrate nette</t>
  </si>
  <si>
    <t>Coeff.  Attual. Inv. Residuo</t>
  </si>
  <si>
    <t>Contributo di cofinanziamento</t>
  </si>
  <si>
    <t>Tasso di finanziamento</t>
  </si>
  <si>
    <t>Valore residuo investimento</t>
  </si>
  <si>
    <t>Valore residuo investimento attualizzato</t>
  </si>
  <si>
    <t>Valore attuale entrate/ricavi</t>
  </si>
  <si>
    <t>Valore attuale uscite/costi</t>
  </si>
  <si>
    <t>Costo investimento</t>
  </si>
  <si>
    <t>Ricavi - Costi di esercizio</t>
  </si>
  <si>
    <t>Tasso di riferimento</t>
  </si>
  <si>
    <t>Spesa ammissibile</t>
  </si>
  <si>
    <t>3=1-2</t>
  </si>
  <si>
    <t>Ricavo 1</t>
  </si>
  <si>
    <t>Ricavo 3</t>
  </si>
  <si>
    <t>Ricavo n</t>
  </si>
  <si>
    <t>Ricavo 2</t>
  </si>
  <si>
    <t>Costo 1</t>
  </si>
  <si>
    <t>Costo 2</t>
  </si>
  <si>
    <t>Costo 3</t>
  </si>
  <si>
    <t>Costo n</t>
  </si>
  <si>
    <t>Anni vita investimento</t>
  </si>
  <si>
    <t>Attenzione! gli unici dati che possono e debbono essere inseriti e/o modificati manualmente sono quelli inseriti nelle celle bordate di rosso</t>
  </si>
  <si>
    <t>Periodo di riferimento (anni)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</si>
</sst>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 style="medium">
        <color rgb="FFFF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009644"/>
      </left>
      <right style="medium">
        <color rgb="FF009644"/>
      </right>
      <top style="medium">
        <color rgb="FF009644"/>
      </top>
      <bottom style="medium">
        <color rgb="FF009644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/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17" borderId="3" applyNumberForma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8" fillId="7" borderId="1" applyNumberFormat="0" applyAlignment="0" applyProtection="0"/>
    <xf numFmtId="43" fontId="1" fillId="0" borderId="0" applyFont="0" applyFill="0" applyBorder="0" applyAlignment="0" applyProtection="0"/>
    <xf numFmtId="0" fontId="9" fillId="22" borderId="0" applyNumberFormat="0" applyBorder="0" applyAlignment="0" applyProtection="0"/>
    <xf numFmtId="0" fontId="1" fillId="23" borderId="4" applyNumberFormat="0" applyFon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vertical="center"/>
    </xf>
    <xf numFmtId="0" fontId="0" fillId="0" borderId="10" xfId="0" applyBorder="1" applyAlignment="1">
      <alignment vertical="center" wrapText="1"/>
    </xf>
    <xf numFmtId="4" fontId="0" fillId="0" borderId="0" xfId="0" applyNumberFormat="1" applyBorder="1" applyAlignment="1">
      <alignment horizontal="center" vertical="center"/>
    </xf>
    <xf numFmtId="43" fontId="0" fillId="0" borderId="0" xfId="29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10" xfId="0" applyFont="1" applyBorder="1" applyAlignment="1">
      <alignment horizontal="center"/>
    </xf>
    <xf numFmtId="0" fontId="22" fillId="0" borderId="10" xfId="0" applyFont="1" applyBorder="1"/>
    <xf numFmtId="0" fontId="2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1" fillId="0" borderId="0" xfId="0" applyFont="1" applyFill="1" applyBorder="1" applyAlignment="1"/>
    <xf numFmtId="0" fontId="23" fillId="0" borderId="0" xfId="0" applyFont="1"/>
    <xf numFmtId="4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21" fillId="0" borderId="18" xfId="0" applyFont="1" applyBorder="1" applyAlignment="1">
      <alignment horizontal="center"/>
    </xf>
    <xf numFmtId="4" fontId="0" fillId="0" borderId="0" xfId="0" applyNumberFormat="1" applyBorder="1" applyAlignment="1">
      <alignment vertical="center"/>
    </xf>
    <xf numFmtId="0" fontId="21" fillId="0" borderId="0" xfId="0" applyFont="1"/>
    <xf numFmtId="0" fontId="0" fillId="0" borderId="0" xfId="0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/>
    <xf numFmtId="0" fontId="20" fillId="0" borderId="0" xfId="0" applyFont="1" applyAlignment="1">
      <alignment vertical="center" wrapText="1"/>
    </xf>
    <xf numFmtId="164" fontId="0" fillId="0" borderId="0" xfId="0" applyNumberFormat="1"/>
    <xf numFmtId="0" fontId="1" fillId="0" borderId="0" xfId="0" applyFont="1" applyAlignment="1">
      <alignment horizontal="left" vertical="center"/>
    </xf>
    <xf numFmtId="40" fontId="1" fillId="0" borderId="0" xfId="0" applyNumberFormat="1" applyFont="1" applyAlignment="1">
      <alignment horizontal="right"/>
    </xf>
    <xf numFmtId="0" fontId="25" fillId="0" borderId="10" xfId="0" applyFont="1" applyBorder="1" applyAlignment="1">
      <alignment vertical="center"/>
    </xf>
    <xf numFmtId="0" fontId="25" fillId="0" borderId="12" xfId="0" applyFont="1" applyFill="1" applyBorder="1" applyAlignment="1">
      <alignment vertical="center" wrapText="1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40" fontId="21" fillId="0" borderId="16" xfId="0" applyNumberFormat="1" applyFont="1" applyBorder="1" applyAlignment="1">
      <alignment horizontal="right"/>
    </xf>
    <xf numFmtId="43" fontId="21" fillId="0" borderId="0" xfId="29" applyFont="1" applyBorder="1"/>
    <xf numFmtId="0" fontId="21" fillId="0" borderId="16" xfId="0" applyFont="1" applyBorder="1"/>
    <xf numFmtId="3" fontId="21" fillId="0" borderId="16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22" fillId="0" borderId="10" xfId="0" applyFont="1" applyFill="1" applyBorder="1" applyAlignment="1">
      <alignment vertical="center" wrapText="1"/>
    </xf>
    <xf numFmtId="0" fontId="0" fillId="0" borderId="21" xfId="0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26" fillId="0" borderId="21" xfId="0" applyFont="1" applyBorder="1" applyAlignment="1">
      <alignment vertical="center"/>
    </xf>
    <xf numFmtId="0" fontId="21" fillId="0" borderId="12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4" fontId="25" fillId="0" borderId="20" xfId="0" applyNumberFormat="1" applyFont="1" applyBorder="1" applyAlignment="1">
      <alignment horizontal="right" vertical="center"/>
    </xf>
    <xf numFmtId="4" fontId="25" fillId="0" borderId="18" xfId="0" applyNumberFormat="1" applyFont="1" applyBorder="1" applyAlignment="1">
      <alignment vertical="center"/>
    </xf>
    <xf numFmtId="4" fontId="25" fillId="0" borderId="13" xfId="0" applyNumberFormat="1" applyFont="1" applyBorder="1" applyAlignment="1">
      <alignment horizontal="right" vertical="center"/>
    </xf>
    <xf numFmtId="4" fontId="27" fillId="0" borderId="17" xfId="0" applyNumberFormat="1" applyFont="1" applyBorder="1" applyAlignment="1">
      <alignment vertical="center"/>
    </xf>
    <xf numFmtId="4" fontId="27" fillId="0" borderId="23" xfId="0" applyNumberFormat="1" applyFont="1" applyBorder="1" applyAlignment="1">
      <alignment horizontal="right" vertical="center"/>
    </xf>
    <xf numFmtId="4" fontId="27" fillId="0" borderId="17" xfId="0" applyNumberFormat="1" applyFont="1" applyBorder="1"/>
    <xf numFmtId="0" fontId="27" fillId="0" borderId="17" xfId="0" applyFont="1" applyBorder="1" applyAlignment="1">
      <alignment vertical="center"/>
    </xf>
    <xf numFmtId="4" fontId="25" fillId="0" borderId="10" xfId="0" applyNumberFormat="1" applyFont="1" applyBorder="1" applyAlignment="1">
      <alignment horizontal="right" vertical="center"/>
    </xf>
    <xf numFmtId="4" fontId="25" fillId="0" borderId="10" xfId="0" applyNumberFormat="1" applyFont="1" applyBorder="1" applyAlignment="1">
      <alignment vertical="center"/>
    </xf>
    <xf numFmtId="43" fontId="25" fillId="0" borderId="10" xfId="29" applyFont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19" xfId="0" applyFont="1" applyBorder="1" applyAlignment="1">
      <alignment horizontal="center"/>
    </xf>
    <xf numFmtId="0" fontId="0" fillId="0" borderId="0" xfId="0" applyAlignment="1">
      <alignment horizontal="center"/>
    </xf>
    <xf numFmtId="40" fontId="21" fillId="0" borderId="25" xfId="0" applyNumberFormat="1" applyFont="1" applyBorder="1" applyAlignment="1"/>
    <xf numFmtId="43" fontId="21" fillId="0" borderId="25" xfId="29" applyFont="1" applyBorder="1" applyAlignment="1">
      <alignment vertical="center"/>
    </xf>
    <xf numFmtId="4" fontId="21" fillId="0" borderId="27" xfId="0" applyNumberFormat="1" applyFont="1" applyBorder="1"/>
    <xf numFmtId="4" fontId="21" fillId="0" borderId="26" xfId="0" applyNumberFormat="1" applyFont="1" applyBorder="1"/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DDDDD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40"/>
  <sheetViews>
    <sheetView tabSelected="1" view="pageBreakPreview" zoomScale="78" zoomScaleNormal="75" zoomScaleSheetLayoutView="78" workbookViewId="0">
      <selection activeCell="D29" sqref="D29"/>
    </sheetView>
  </sheetViews>
  <sheetFormatPr defaultRowHeight="12.75" x14ac:dyDescent="0.2"/>
  <cols>
    <col min="1" max="1" width="6" customWidth="1"/>
    <col min="2" max="2" width="42.85546875" customWidth="1"/>
    <col min="3" max="3" width="16.5703125" customWidth="1"/>
    <col min="4" max="5" width="15" customWidth="1"/>
    <col min="6" max="6" width="14.7109375" customWidth="1"/>
    <col min="7" max="8" width="15" customWidth="1"/>
    <col min="9" max="10" width="14.28515625" customWidth="1"/>
    <col min="11" max="11" width="14" customWidth="1"/>
    <col min="12" max="12" width="13.42578125" customWidth="1"/>
    <col min="13" max="13" width="14.140625" customWidth="1"/>
    <col min="14" max="33" width="13.42578125" customWidth="1"/>
  </cols>
  <sheetData>
    <row r="2" spans="1:33" x14ac:dyDescent="0.2">
      <c r="A2" s="28"/>
      <c r="B2" s="13" t="s">
        <v>6</v>
      </c>
      <c r="C2" s="12" t="s">
        <v>0</v>
      </c>
      <c r="D2" s="21">
        <v>2017</v>
      </c>
      <c r="E2" s="21">
        <v>2018</v>
      </c>
      <c r="F2" s="21">
        <v>2019</v>
      </c>
      <c r="G2" s="21">
        <v>2020</v>
      </c>
      <c r="H2" s="21">
        <v>2021</v>
      </c>
      <c r="I2" s="21">
        <v>2022</v>
      </c>
      <c r="J2" s="21">
        <v>2023</v>
      </c>
      <c r="K2" s="21">
        <v>2024</v>
      </c>
      <c r="L2" s="21">
        <v>2025</v>
      </c>
      <c r="M2" s="21">
        <v>2026</v>
      </c>
      <c r="N2" s="21">
        <v>2027</v>
      </c>
      <c r="O2" s="21">
        <v>2028</v>
      </c>
      <c r="P2" s="21">
        <v>2029</v>
      </c>
      <c r="Q2" s="21">
        <v>2030</v>
      </c>
      <c r="R2" s="21">
        <v>2031</v>
      </c>
      <c r="S2" s="21">
        <v>2032</v>
      </c>
      <c r="T2" s="21">
        <v>2033</v>
      </c>
      <c r="U2" s="21">
        <v>2034</v>
      </c>
      <c r="V2" s="21">
        <v>2035</v>
      </c>
      <c r="W2" s="21">
        <v>2036</v>
      </c>
      <c r="X2" s="21">
        <v>2037</v>
      </c>
      <c r="Y2" s="21">
        <v>2038</v>
      </c>
      <c r="Z2" s="21">
        <v>2039</v>
      </c>
      <c r="AA2" s="21">
        <v>2040</v>
      </c>
      <c r="AB2" s="21">
        <v>2041</v>
      </c>
      <c r="AC2" s="21">
        <v>2042</v>
      </c>
      <c r="AD2" s="21">
        <v>2043</v>
      </c>
      <c r="AE2" s="21">
        <v>2044</v>
      </c>
      <c r="AF2" s="21">
        <v>2045</v>
      </c>
      <c r="AG2" s="21">
        <v>2046</v>
      </c>
    </row>
    <row r="3" spans="1:33" s="1" customFormat="1" ht="30.75" hidden="1" customHeight="1" x14ac:dyDescent="0.2">
      <c r="A3" s="25"/>
      <c r="B3" s="8" t="s">
        <v>2</v>
      </c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</row>
    <row r="4" spans="1:33" s="1" customFormat="1" ht="30.75" hidden="1" customHeight="1" x14ac:dyDescent="0.2">
      <c r="A4" s="25"/>
      <c r="B4" s="8" t="s">
        <v>3</v>
      </c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s="1" customFormat="1" ht="30.75" hidden="1" customHeight="1" x14ac:dyDescent="0.2">
      <c r="A5" s="25"/>
      <c r="B5" s="8" t="s">
        <v>4</v>
      </c>
      <c r="C5" s="5"/>
      <c r="D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s="1" customFormat="1" ht="30.75" hidden="1" customHeight="1" x14ac:dyDescent="0.2">
      <c r="A6" s="25"/>
      <c r="B6" s="8" t="s">
        <v>5</v>
      </c>
      <c r="C6" s="5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ht="30.75" customHeight="1" x14ac:dyDescent="0.2">
      <c r="A7" s="26">
        <v>1</v>
      </c>
      <c r="B7" s="33" t="s">
        <v>9</v>
      </c>
      <c r="C7" s="52">
        <f>SUM(D7:AG7)</f>
        <v>13380155.062689329</v>
      </c>
      <c r="D7" s="53">
        <v>0</v>
      </c>
      <c r="E7" s="53">
        <f>SUM(E8:E12)</f>
        <v>400000</v>
      </c>
      <c r="F7" s="53">
        <f t="shared" ref="F7:AG7" si="0">SUM(F8:F12)</f>
        <v>404000</v>
      </c>
      <c r="G7" s="53">
        <f t="shared" si="0"/>
        <v>408040</v>
      </c>
      <c r="H7" s="53">
        <f t="shared" si="0"/>
        <v>412120.39999999997</v>
      </c>
      <c r="I7" s="53">
        <f t="shared" si="0"/>
        <v>416241.60399999993</v>
      </c>
      <c r="J7" s="53">
        <f t="shared" si="0"/>
        <v>420404.02003999992</v>
      </c>
      <c r="K7" s="53">
        <f t="shared" si="0"/>
        <v>424608.06024039997</v>
      </c>
      <c r="L7" s="53">
        <f t="shared" si="0"/>
        <v>428854.14084280399</v>
      </c>
      <c r="M7" s="53">
        <f t="shared" si="0"/>
        <v>433142.68225123204</v>
      </c>
      <c r="N7" s="53">
        <f t="shared" si="0"/>
        <v>437474.10907374439</v>
      </c>
      <c r="O7" s="53">
        <f t="shared" si="0"/>
        <v>441848.85016448179</v>
      </c>
      <c r="P7" s="53">
        <f t="shared" si="0"/>
        <v>446267.3386661266</v>
      </c>
      <c r="Q7" s="53">
        <f t="shared" si="0"/>
        <v>450730.01205278788</v>
      </c>
      <c r="R7" s="53">
        <f t="shared" si="0"/>
        <v>455237.31217331573</v>
      </c>
      <c r="S7" s="53">
        <f t="shared" si="0"/>
        <v>459789.68529504893</v>
      </c>
      <c r="T7" s="53">
        <f t="shared" si="0"/>
        <v>464387.58214799943</v>
      </c>
      <c r="U7" s="53">
        <f t="shared" si="0"/>
        <v>469031.45796947938</v>
      </c>
      <c r="V7" s="53">
        <f t="shared" si="0"/>
        <v>473721.7725491742</v>
      </c>
      <c r="W7" s="53">
        <f t="shared" si="0"/>
        <v>478458.99027466594</v>
      </c>
      <c r="X7" s="53">
        <f t="shared" si="0"/>
        <v>483243.58017741266</v>
      </c>
      <c r="Y7" s="53">
        <f t="shared" si="0"/>
        <v>488076.01597918675</v>
      </c>
      <c r="Z7" s="53">
        <f t="shared" si="0"/>
        <v>492956.7761389786</v>
      </c>
      <c r="AA7" s="53">
        <f t="shared" si="0"/>
        <v>497886.34390036843</v>
      </c>
      <c r="AB7" s="53">
        <f t="shared" si="0"/>
        <v>502865.20733937208</v>
      </c>
      <c r="AC7" s="53">
        <f t="shared" si="0"/>
        <v>507893.85941276583</v>
      </c>
      <c r="AD7" s="53">
        <f t="shared" si="0"/>
        <v>512972.79800689348</v>
      </c>
      <c r="AE7" s="53">
        <f t="shared" si="0"/>
        <v>518102.52598696243</v>
      </c>
      <c r="AF7" s="53">
        <f t="shared" si="0"/>
        <v>523283.55124683207</v>
      </c>
      <c r="AG7" s="53">
        <f t="shared" si="0"/>
        <v>528516.38675930037</v>
      </c>
    </row>
    <row r="8" spans="1:33" s="1" customFormat="1" ht="13.5" customHeight="1" x14ac:dyDescent="0.2">
      <c r="A8" s="41"/>
      <c r="B8" s="46" t="s">
        <v>23</v>
      </c>
      <c r="C8" s="56">
        <f t="shared" ref="C8:C12" si="1">SUM(D8:AG8)</f>
        <v>11707635.679853166</v>
      </c>
      <c r="D8" s="55"/>
      <c r="E8" s="55">
        <v>350000</v>
      </c>
      <c r="F8" s="55">
        <f t="shared" ref="F8:AG8" si="2">E8*1.01</f>
        <v>353500</v>
      </c>
      <c r="G8" s="55">
        <f t="shared" si="2"/>
        <v>357035</v>
      </c>
      <c r="H8" s="55">
        <f t="shared" si="2"/>
        <v>360605.35</v>
      </c>
      <c r="I8" s="55">
        <f t="shared" si="2"/>
        <v>364211.40349999996</v>
      </c>
      <c r="J8" s="55">
        <f t="shared" si="2"/>
        <v>367853.51753499993</v>
      </c>
      <c r="K8" s="55">
        <f t="shared" si="2"/>
        <v>371532.05271034996</v>
      </c>
      <c r="L8" s="55">
        <f t="shared" si="2"/>
        <v>375247.37323745346</v>
      </c>
      <c r="M8" s="55">
        <f t="shared" si="2"/>
        <v>378999.84696982801</v>
      </c>
      <c r="N8" s="55">
        <f t="shared" si="2"/>
        <v>382789.84543952631</v>
      </c>
      <c r="O8" s="55">
        <f t="shared" si="2"/>
        <v>386617.74389392155</v>
      </c>
      <c r="P8" s="55">
        <f t="shared" si="2"/>
        <v>390483.92133286077</v>
      </c>
      <c r="Q8" s="55">
        <f t="shared" si="2"/>
        <v>394388.76054618938</v>
      </c>
      <c r="R8" s="55">
        <f t="shared" si="2"/>
        <v>398332.64815165126</v>
      </c>
      <c r="S8" s="55">
        <f t="shared" si="2"/>
        <v>402315.97463316779</v>
      </c>
      <c r="T8" s="55">
        <f t="shared" si="2"/>
        <v>406339.13437949948</v>
      </c>
      <c r="U8" s="55">
        <f t="shared" si="2"/>
        <v>410402.52572329447</v>
      </c>
      <c r="V8" s="55">
        <f t="shared" si="2"/>
        <v>414506.55098052742</v>
      </c>
      <c r="W8" s="55">
        <f t="shared" si="2"/>
        <v>418651.6164903327</v>
      </c>
      <c r="X8" s="55">
        <f t="shared" si="2"/>
        <v>422838.13265523606</v>
      </c>
      <c r="Y8" s="55">
        <f t="shared" si="2"/>
        <v>427066.51398178842</v>
      </c>
      <c r="Z8" s="55">
        <f t="shared" si="2"/>
        <v>431337.17912160628</v>
      </c>
      <c r="AA8" s="55">
        <f t="shared" si="2"/>
        <v>435650.55091282236</v>
      </c>
      <c r="AB8" s="55">
        <f t="shared" si="2"/>
        <v>440007.05642195058</v>
      </c>
      <c r="AC8" s="55">
        <f t="shared" si="2"/>
        <v>444407.12698617007</v>
      </c>
      <c r="AD8" s="55">
        <f t="shared" si="2"/>
        <v>448851.19825603178</v>
      </c>
      <c r="AE8" s="55">
        <f t="shared" si="2"/>
        <v>453339.71023859212</v>
      </c>
      <c r="AF8" s="55">
        <f t="shared" si="2"/>
        <v>457873.10734097805</v>
      </c>
      <c r="AG8" s="55">
        <f t="shared" si="2"/>
        <v>462451.83841438784</v>
      </c>
    </row>
    <row r="9" spans="1:33" s="1" customFormat="1" ht="13.5" customHeight="1" x14ac:dyDescent="0.2">
      <c r="A9" s="41"/>
      <c r="B9" s="46" t="s">
        <v>26</v>
      </c>
      <c r="C9" s="56">
        <f t="shared" si="1"/>
        <v>1672519.382836167</v>
      </c>
      <c r="D9" s="55"/>
      <c r="E9" s="55">
        <v>50000</v>
      </c>
      <c r="F9" s="55">
        <f t="shared" ref="F9:AG9" si="3">E9*1.01</f>
        <v>50500</v>
      </c>
      <c r="G9" s="55">
        <f t="shared" si="3"/>
        <v>51005</v>
      </c>
      <c r="H9" s="55">
        <f t="shared" si="3"/>
        <v>51515.05</v>
      </c>
      <c r="I9" s="55">
        <f t="shared" si="3"/>
        <v>52030.200500000006</v>
      </c>
      <c r="J9" s="55">
        <f t="shared" si="3"/>
        <v>52550.502505000004</v>
      </c>
      <c r="K9" s="55">
        <f t="shared" si="3"/>
        <v>53076.007530050003</v>
      </c>
      <c r="L9" s="55">
        <f t="shared" si="3"/>
        <v>53606.767605350506</v>
      </c>
      <c r="M9" s="55">
        <f t="shared" si="3"/>
        <v>54142.835281404012</v>
      </c>
      <c r="N9" s="55">
        <f t="shared" si="3"/>
        <v>54684.263634218056</v>
      </c>
      <c r="O9" s="55">
        <f t="shared" si="3"/>
        <v>55231.106270560238</v>
      </c>
      <c r="P9" s="55">
        <f t="shared" si="3"/>
        <v>55783.417333265839</v>
      </c>
      <c r="Q9" s="55">
        <f t="shared" si="3"/>
        <v>56341.251506598499</v>
      </c>
      <c r="R9" s="55">
        <f t="shared" si="3"/>
        <v>56904.664021664481</v>
      </c>
      <c r="S9" s="55">
        <f t="shared" si="3"/>
        <v>57473.710661881123</v>
      </c>
      <c r="T9" s="55">
        <f t="shared" si="3"/>
        <v>58048.447768499937</v>
      </c>
      <c r="U9" s="55">
        <f t="shared" si="3"/>
        <v>58628.932246184937</v>
      </c>
      <c r="V9" s="55">
        <f t="shared" si="3"/>
        <v>59215.22156864679</v>
      </c>
      <c r="W9" s="55">
        <f t="shared" si="3"/>
        <v>59807.373784333256</v>
      </c>
      <c r="X9" s="55">
        <f t="shared" si="3"/>
        <v>60405.44752217659</v>
      </c>
      <c r="Y9" s="55">
        <f t="shared" si="3"/>
        <v>61009.501997398358</v>
      </c>
      <c r="Z9" s="55">
        <f t="shared" si="3"/>
        <v>61619.59701737234</v>
      </c>
      <c r="AA9" s="55">
        <f t="shared" si="3"/>
        <v>62235.792987546061</v>
      </c>
      <c r="AB9" s="55">
        <f t="shared" si="3"/>
        <v>62858.150917421524</v>
      </c>
      <c r="AC9" s="55">
        <f t="shared" si="3"/>
        <v>63486.732426595743</v>
      </c>
      <c r="AD9" s="55">
        <f t="shared" si="3"/>
        <v>64121.5997508617</v>
      </c>
      <c r="AE9" s="55">
        <f t="shared" si="3"/>
        <v>64762.815748370318</v>
      </c>
      <c r="AF9" s="55">
        <f t="shared" si="3"/>
        <v>65410.443905854023</v>
      </c>
      <c r="AG9" s="55">
        <f t="shared" si="3"/>
        <v>66064.54834491256</v>
      </c>
    </row>
    <row r="10" spans="1:33" s="1" customFormat="1" ht="13.5" customHeight="1" x14ac:dyDescent="0.2">
      <c r="A10" s="41"/>
      <c r="B10" s="46" t="s">
        <v>24</v>
      </c>
      <c r="C10" s="56">
        <f t="shared" si="1"/>
        <v>0</v>
      </c>
      <c r="D10" s="55"/>
      <c r="E10" s="55"/>
      <c r="F10" s="55">
        <f t="shared" ref="F10:AG10" si="4">E10*1.01</f>
        <v>0</v>
      </c>
      <c r="G10" s="55">
        <f t="shared" si="4"/>
        <v>0</v>
      </c>
      <c r="H10" s="55">
        <f t="shared" si="4"/>
        <v>0</v>
      </c>
      <c r="I10" s="55">
        <f t="shared" si="4"/>
        <v>0</v>
      </c>
      <c r="J10" s="55">
        <f t="shared" si="4"/>
        <v>0</v>
      </c>
      <c r="K10" s="55">
        <f t="shared" si="4"/>
        <v>0</v>
      </c>
      <c r="L10" s="55">
        <f t="shared" si="4"/>
        <v>0</v>
      </c>
      <c r="M10" s="55">
        <f t="shared" si="4"/>
        <v>0</v>
      </c>
      <c r="N10" s="55">
        <f t="shared" si="4"/>
        <v>0</v>
      </c>
      <c r="O10" s="55">
        <f t="shared" si="4"/>
        <v>0</v>
      </c>
      <c r="P10" s="55">
        <f t="shared" si="4"/>
        <v>0</v>
      </c>
      <c r="Q10" s="55">
        <f t="shared" si="4"/>
        <v>0</v>
      </c>
      <c r="R10" s="55">
        <f t="shared" si="4"/>
        <v>0</v>
      </c>
      <c r="S10" s="55">
        <f t="shared" si="4"/>
        <v>0</v>
      </c>
      <c r="T10" s="55">
        <f t="shared" si="4"/>
        <v>0</v>
      </c>
      <c r="U10" s="55">
        <f t="shared" si="4"/>
        <v>0</v>
      </c>
      <c r="V10" s="55">
        <f t="shared" si="4"/>
        <v>0</v>
      </c>
      <c r="W10" s="55">
        <f t="shared" si="4"/>
        <v>0</v>
      </c>
      <c r="X10" s="55">
        <f t="shared" si="4"/>
        <v>0</v>
      </c>
      <c r="Y10" s="55">
        <f t="shared" si="4"/>
        <v>0</v>
      </c>
      <c r="Z10" s="55">
        <f t="shared" si="4"/>
        <v>0</v>
      </c>
      <c r="AA10" s="55">
        <f t="shared" si="4"/>
        <v>0</v>
      </c>
      <c r="AB10" s="55">
        <f t="shared" si="4"/>
        <v>0</v>
      </c>
      <c r="AC10" s="55">
        <f t="shared" si="4"/>
        <v>0</v>
      </c>
      <c r="AD10" s="55">
        <f t="shared" si="4"/>
        <v>0</v>
      </c>
      <c r="AE10" s="55">
        <f t="shared" si="4"/>
        <v>0</v>
      </c>
      <c r="AF10" s="55">
        <f t="shared" si="4"/>
        <v>0</v>
      </c>
      <c r="AG10" s="55">
        <f t="shared" si="4"/>
        <v>0</v>
      </c>
    </row>
    <row r="11" spans="1:33" s="1" customFormat="1" ht="13.5" customHeight="1" x14ac:dyDescent="0.2">
      <c r="A11" s="41"/>
      <c r="B11" s="48"/>
      <c r="C11" s="56">
        <f t="shared" si="1"/>
        <v>0</v>
      </c>
      <c r="D11" s="55"/>
      <c r="E11" s="55"/>
      <c r="F11" s="55">
        <f t="shared" ref="F11:AG11" si="5">E11*1.01</f>
        <v>0</v>
      </c>
      <c r="G11" s="55">
        <f t="shared" si="5"/>
        <v>0</v>
      </c>
      <c r="H11" s="55">
        <f t="shared" si="5"/>
        <v>0</v>
      </c>
      <c r="I11" s="55">
        <f t="shared" si="5"/>
        <v>0</v>
      </c>
      <c r="J11" s="55">
        <f t="shared" si="5"/>
        <v>0</v>
      </c>
      <c r="K11" s="55">
        <f t="shared" si="5"/>
        <v>0</v>
      </c>
      <c r="L11" s="55">
        <f t="shared" si="5"/>
        <v>0</v>
      </c>
      <c r="M11" s="55">
        <f t="shared" si="5"/>
        <v>0</v>
      </c>
      <c r="N11" s="55">
        <f t="shared" si="5"/>
        <v>0</v>
      </c>
      <c r="O11" s="55">
        <f t="shared" si="5"/>
        <v>0</v>
      </c>
      <c r="P11" s="55">
        <f t="shared" si="5"/>
        <v>0</v>
      </c>
      <c r="Q11" s="55">
        <f t="shared" si="5"/>
        <v>0</v>
      </c>
      <c r="R11" s="55">
        <f t="shared" si="5"/>
        <v>0</v>
      </c>
      <c r="S11" s="55">
        <f t="shared" si="5"/>
        <v>0</v>
      </c>
      <c r="T11" s="55">
        <f t="shared" si="5"/>
        <v>0</v>
      </c>
      <c r="U11" s="55">
        <f t="shared" si="5"/>
        <v>0</v>
      </c>
      <c r="V11" s="55">
        <f t="shared" si="5"/>
        <v>0</v>
      </c>
      <c r="W11" s="55">
        <f t="shared" si="5"/>
        <v>0</v>
      </c>
      <c r="X11" s="55">
        <f t="shared" si="5"/>
        <v>0</v>
      </c>
      <c r="Y11" s="55">
        <f t="shared" si="5"/>
        <v>0</v>
      </c>
      <c r="Z11" s="55">
        <f t="shared" si="5"/>
        <v>0</v>
      </c>
      <c r="AA11" s="55">
        <f t="shared" si="5"/>
        <v>0</v>
      </c>
      <c r="AB11" s="55">
        <f t="shared" si="5"/>
        <v>0</v>
      </c>
      <c r="AC11" s="55">
        <f t="shared" si="5"/>
        <v>0</v>
      </c>
      <c r="AD11" s="55">
        <f t="shared" si="5"/>
        <v>0</v>
      </c>
      <c r="AE11" s="55">
        <f t="shared" si="5"/>
        <v>0</v>
      </c>
      <c r="AF11" s="55">
        <f t="shared" si="5"/>
        <v>0</v>
      </c>
      <c r="AG11" s="55">
        <f t="shared" si="5"/>
        <v>0</v>
      </c>
    </row>
    <row r="12" spans="1:33" s="1" customFormat="1" ht="13.5" customHeight="1" x14ac:dyDescent="0.2">
      <c r="A12" s="24"/>
      <c r="B12" s="46" t="s">
        <v>25</v>
      </c>
      <c r="C12" s="56">
        <f t="shared" si="1"/>
        <v>0</v>
      </c>
      <c r="D12" s="58"/>
      <c r="E12" s="58"/>
      <c r="F12" s="55">
        <f t="shared" ref="F12:AG12" si="6">E12*1.01</f>
        <v>0</v>
      </c>
      <c r="G12" s="55">
        <f t="shared" si="6"/>
        <v>0</v>
      </c>
      <c r="H12" s="55">
        <f t="shared" si="6"/>
        <v>0</v>
      </c>
      <c r="I12" s="55">
        <f t="shared" si="6"/>
        <v>0</v>
      </c>
      <c r="J12" s="55">
        <f t="shared" si="6"/>
        <v>0</v>
      </c>
      <c r="K12" s="55">
        <f t="shared" si="6"/>
        <v>0</v>
      </c>
      <c r="L12" s="55">
        <f t="shared" si="6"/>
        <v>0</v>
      </c>
      <c r="M12" s="55">
        <f t="shared" si="6"/>
        <v>0</v>
      </c>
      <c r="N12" s="55">
        <f t="shared" si="6"/>
        <v>0</v>
      </c>
      <c r="O12" s="55">
        <f t="shared" si="6"/>
        <v>0</v>
      </c>
      <c r="P12" s="55">
        <f t="shared" si="6"/>
        <v>0</v>
      </c>
      <c r="Q12" s="55">
        <f t="shared" si="6"/>
        <v>0</v>
      </c>
      <c r="R12" s="55">
        <f t="shared" si="6"/>
        <v>0</v>
      </c>
      <c r="S12" s="55">
        <f t="shared" si="6"/>
        <v>0</v>
      </c>
      <c r="T12" s="55">
        <f t="shared" si="6"/>
        <v>0</v>
      </c>
      <c r="U12" s="55">
        <f t="shared" si="6"/>
        <v>0</v>
      </c>
      <c r="V12" s="55">
        <f t="shared" si="6"/>
        <v>0</v>
      </c>
      <c r="W12" s="55">
        <f t="shared" si="6"/>
        <v>0</v>
      </c>
      <c r="X12" s="55">
        <f t="shared" si="6"/>
        <v>0</v>
      </c>
      <c r="Y12" s="55">
        <f t="shared" si="6"/>
        <v>0</v>
      </c>
      <c r="Z12" s="55">
        <f t="shared" si="6"/>
        <v>0</v>
      </c>
      <c r="AA12" s="55">
        <f t="shared" si="6"/>
        <v>0</v>
      </c>
      <c r="AB12" s="55">
        <f t="shared" si="6"/>
        <v>0</v>
      </c>
      <c r="AC12" s="55">
        <f t="shared" si="6"/>
        <v>0</v>
      </c>
      <c r="AD12" s="55">
        <f t="shared" si="6"/>
        <v>0</v>
      </c>
      <c r="AE12" s="55">
        <f t="shared" si="6"/>
        <v>0</v>
      </c>
      <c r="AF12" s="55">
        <f t="shared" si="6"/>
        <v>0</v>
      </c>
      <c r="AG12" s="55">
        <f t="shared" si="6"/>
        <v>0</v>
      </c>
    </row>
    <row r="13" spans="1:33" s="1" customFormat="1" ht="12" customHeight="1" x14ac:dyDescent="0.2">
      <c r="A13" s="27"/>
      <c r="B13" s="13" t="s">
        <v>7</v>
      </c>
      <c r="C13" s="50" t="s">
        <v>0</v>
      </c>
      <c r="D13" s="51">
        <v>2017</v>
      </c>
      <c r="E13" s="51">
        <v>2018</v>
      </c>
      <c r="F13" s="51">
        <v>2019</v>
      </c>
      <c r="G13" s="51">
        <v>2020</v>
      </c>
      <c r="H13" s="51">
        <v>2021</v>
      </c>
      <c r="I13" s="51">
        <v>2022</v>
      </c>
      <c r="J13" s="51">
        <v>2023</v>
      </c>
      <c r="K13" s="51">
        <v>2024</v>
      </c>
      <c r="L13" s="51">
        <v>2025</v>
      </c>
      <c r="M13" s="51">
        <v>2026</v>
      </c>
      <c r="N13" s="51">
        <v>2027</v>
      </c>
      <c r="O13" s="51">
        <v>2028</v>
      </c>
      <c r="P13" s="51">
        <v>2029</v>
      </c>
      <c r="Q13" s="51">
        <v>2030</v>
      </c>
      <c r="R13" s="51">
        <v>2031</v>
      </c>
      <c r="S13" s="51">
        <v>2032</v>
      </c>
      <c r="T13" s="51">
        <v>2033</v>
      </c>
      <c r="U13" s="51">
        <v>2034</v>
      </c>
      <c r="V13" s="51">
        <v>2035</v>
      </c>
      <c r="W13" s="51">
        <v>2036</v>
      </c>
      <c r="X13" s="51">
        <v>2037</v>
      </c>
      <c r="Y13" s="51">
        <v>2038</v>
      </c>
      <c r="Z13" s="51">
        <v>2039</v>
      </c>
      <c r="AA13" s="51">
        <v>2040</v>
      </c>
      <c r="AB13" s="51">
        <v>2041</v>
      </c>
      <c r="AC13" s="51">
        <v>2042</v>
      </c>
      <c r="AD13" s="51">
        <v>2043</v>
      </c>
      <c r="AE13" s="51">
        <v>2044</v>
      </c>
      <c r="AF13" s="51">
        <v>2045</v>
      </c>
      <c r="AG13" s="51">
        <v>2046</v>
      </c>
    </row>
    <row r="14" spans="1:33" s="1" customFormat="1" ht="30.75" customHeight="1" x14ac:dyDescent="0.2">
      <c r="A14" s="5">
        <v>2</v>
      </c>
      <c r="B14" s="33" t="s">
        <v>1</v>
      </c>
      <c r="C14" s="54">
        <f>SUM(D14:AG14)</f>
        <v>12711147.309554869</v>
      </c>
      <c r="D14" s="53">
        <v>0</v>
      </c>
      <c r="E14" s="53">
        <v>380000</v>
      </c>
      <c r="F14" s="53">
        <f t="shared" ref="F14:AG14" si="7">E14*1.01</f>
        <v>383800</v>
      </c>
      <c r="G14" s="53">
        <f t="shared" si="7"/>
        <v>387638</v>
      </c>
      <c r="H14" s="53">
        <f t="shared" si="7"/>
        <v>391514.38</v>
      </c>
      <c r="I14" s="53">
        <f t="shared" si="7"/>
        <v>395429.52380000002</v>
      </c>
      <c r="J14" s="53">
        <f t="shared" si="7"/>
        <v>399383.81903800002</v>
      </c>
      <c r="K14" s="53">
        <f t="shared" si="7"/>
        <v>403377.65722838003</v>
      </c>
      <c r="L14" s="53">
        <f t="shared" si="7"/>
        <v>407411.43380066386</v>
      </c>
      <c r="M14" s="53">
        <f t="shared" si="7"/>
        <v>411485.54813867051</v>
      </c>
      <c r="N14" s="53">
        <f t="shared" si="7"/>
        <v>415600.40362005722</v>
      </c>
      <c r="O14" s="53">
        <f t="shared" si="7"/>
        <v>419756.4076562578</v>
      </c>
      <c r="P14" s="53">
        <f t="shared" si="7"/>
        <v>423953.97173282038</v>
      </c>
      <c r="Q14" s="53">
        <f t="shared" si="7"/>
        <v>428193.5114501486</v>
      </c>
      <c r="R14" s="53">
        <f t="shared" si="7"/>
        <v>432475.4465646501</v>
      </c>
      <c r="S14" s="53">
        <f t="shared" si="7"/>
        <v>436800.20103029662</v>
      </c>
      <c r="T14" s="53">
        <f t="shared" si="7"/>
        <v>441168.20304059959</v>
      </c>
      <c r="U14" s="53">
        <f t="shared" si="7"/>
        <v>445579.88507100561</v>
      </c>
      <c r="V14" s="53">
        <f t="shared" si="7"/>
        <v>450035.68392171565</v>
      </c>
      <c r="W14" s="53">
        <f t="shared" si="7"/>
        <v>454536.04076093284</v>
      </c>
      <c r="X14" s="53">
        <f t="shared" si="7"/>
        <v>459081.40116854216</v>
      </c>
      <c r="Y14" s="53">
        <f t="shared" si="7"/>
        <v>463672.21518022759</v>
      </c>
      <c r="Z14" s="53">
        <f t="shared" si="7"/>
        <v>468308.93733202986</v>
      </c>
      <c r="AA14" s="53">
        <f t="shared" si="7"/>
        <v>472992.02670535014</v>
      </c>
      <c r="AB14" s="53">
        <f t="shared" si="7"/>
        <v>477721.94697240368</v>
      </c>
      <c r="AC14" s="53">
        <f t="shared" si="7"/>
        <v>482499.16644212772</v>
      </c>
      <c r="AD14" s="53">
        <f t="shared" si="7"/>
        <v>487324.158106549</v>
      </c>
      <c r="AE14" s="53">
        <f t="shared" si="7"/>
        <v>492197.39968761452</v>
      </c>
      <c r="AF14" s="53">
        <f t="shared" si="7"/>
        <v>497119.37368449068</v>
      </c>
      <c r="AG14" s="53">
        <f t="shared" si="7"/>
        <v>502090.56742133561</v>
      </c>
    </row>
    <row r="15" spans="1:33" ht="14.25" x14ac:dyDescent="0.2">
      <c r="A15" s="2"/>
      <c r="B15" s="45" t="s">
        <v>27</v>
      </c>
      <c r="C15" s="56">
        <f t="shared" ref="C15:C19" si="8">SUM(D15:AG15)</f>
        <v>10035116.297017004</v>
      </c>
      <c r="D15" s="57"/>
      <c r="E15" s="57">
        <v>300000</v>
      </c>
      <c r="F15" s="57">
        <f t="shared" ref="F15:AG15" si="9">E15*1.01</f>
        <v>303000</v>
      </c>
      <c r="G15" s="57">
        <f t="shared" si="9"/>
        <v>306030</v>
      </c>
      <c r="H15" s="57">
        <f t="shared" si="9"/>
        <v>309090.3</v>
      </c>
      <c r="I15" s="57">
        <f t="shared" si="9"/>
        <v>312181.20299999998</v>
      </c>
      <c r="J15" s="57">
        <f t="shared" si="9"/>
        <v>315303.01503000001</v>
      </c>
      <c r="K15" s="57">
        <f t="shared" si="9"/>
        <v>318456.04518030002</v>
      </c>
      <c r="L15" s="57">
        <f t="shared" si="9"/>
        <v>321640.60563210305</v>
      </c>
      <c r="M15" s="57">
        <f t="shared" si="9"/>
        <v>324857.0116884241</v>
      </c>
      <c r="N15" s="57">
        <f t="shared" si="9"/>
        <v>328105.58180530835</v>
      </c>
      <c r="O15" s="57">
        <f t="shared" si="9"/>
        <v>331386.63762336143</v>
      </c>
      <c r="P15" s="57">
        <f t="shared" si="9"/>
        <v>334700.50399959506</v>
      </c>
      <c r="Q15" s="57">
        <f t="shared" si="9"/>
        <v>338047.50903959101</v>
      </c>
      <c r="R15" s="57">
        <f t="shared" si="9"/>
        <v>341427.9841299869</v>
      </c>
      <c r="S15" s="57">
        <f t="shared" si="9"/>
        <v>344842.26397128677</v>
      </c>
      <c r="T15" s="57">
        <f t="shared" si="9"/>
        <v>348290.68661099963</v>
      </c>
      <c r="U15" s="57">
        <f t="shared" si="9"/>
        <v>351773.59347710962</v>
      </c>
      <c r="V15" s="57">
        <f t="shared" si="9"/>
        <v>355291.3294118807</v>
      </c>
      <c r="W15" s="57">
        <f t="shared" si="9"/>
        <v>358844.24270599952</v>
      </c>
      <c r="X15" s="57">
        <f t="shared" si="9"/>
        <v>362432.68513305951</v>
      </c>
      <c r="Y15" s="57">
        <f t="shared" si="9"/>
        <v>366057.01198439009</v>
      </c>
      <c r="Z15" s="57">
        <f t="shared" si="9"/>
        <v>369717.58210423397</v>
      </c>
      <c r="AA15" s="57">
        <f t="shared" si="9"/>
        <v>373414.7579252763</v>
      </c>
      <c r="AB15" s="57">
        <f t="shared" si="9"/>
        <v>377148.90550452907</v>
      </c>
      <c r="AC15" s="57">
        <f t="shared" si="9"/>
        <v>380920.39455957437</v>
      </c>
      <c r="AD15" s="57">
        <f t="shared" si="9"/>
        <v>384729.59850517014</v>
      </c>
      <c r="AE15" s="57">
        <f t="shared" si="9"/>
        <v>388576.89449022186</v>
      </c>
      <c r="AF15" s="57">
        <f t="shared" si="9"/>
        <v>392462.66343512409</v>
      </c>
      <c r="AG15" s="57">
        <f t="shared" si="9"/>
        <v>396387.29006947536</v>
      </c>
    </row>
    <row r="16" spans="1:33" ht="14.25" x14ac:dyDescent="0.2">
      <c r="A16" s="2"/>
      <c r="B16" s="46" t="s">
        <v>28</v>
      </c>
      <c r="C16" s="56">
        <f t="shared" si="8"/>
        <v>2676031.0125378659</v>
      </c>
      <c r="D16" s="57"/>
      <c r="E16" s="57">
        <v>80000</v>
      </c>
      <c r="F16" s="57">
        <f t="shared" ref="F16" si="10">E16*1.01</f>
        <v>80800</v>
      </c>
      <c r="G16" s="57">
        <f t="shared" ref="G16:AG16" si="11">F16*1.01</f>
        <v>81608</v>
      </c>
      <c r="H16" s="57">
        <f t="shared" si="11"/>
        <v>82424.08</v>
      </c>
      <c r="I16" s="57">
        <f t="shared" si="11"/>
        <v>83248.320800000001</v>
      </c>
      <c r="J16" s="57">
        <f t="shared" si="11"/>
        <v>84080.804008000006</v>
      </c>
      <c r="K16" s="57">
        <f t="shared" si="11"/>
        <v>84921.612048080002</v>
      </c>
      <c r="L16" s="57">
        <f t="shared" si="11"/>
        <v>85770.828168560809</v>
      </c>
      <c r="M16" s="57">
        <f t="shared" si="11"/>
        <v>86628.536450246422</v>
      </c>
      <c r="N16" s="57">
        <f t="shared" si="11"/>
        <v>87494.821814748881</v>
      </c>
      <c r="O16" s="57">
        <f t="shared" si="11"/>
        <v>88369.770032896369</v>
      </c>
      <c r="P16" s="57">
        <f t="shared" si="11"/>
        <v>89253.467733225334</v>
      </c>
      <c r="Q16" s="57">
        <f t="shared" si="11"/>
        <v>90146.002410557587</v>
      </c>
      <c r="R16" s="57">
        <f t="shared" si="11"/>
        <v>91047.462434663161</v>
      </c>
      <c r="S16" s="57">
        <f t="shared" si="11"/>
        <v>91957.937059009797</v>
      </c>
      <c r="T16" s="57">
        <f t="shared" si="11"/>
        <v>92877.516429599898</v>
      </c>
      <c r="U16" s="57">
        <f t="shared" si="11"/>
        <v>93806.291593895905</v>
      </c>
      <c r="V16" s="57">
        <f t="shared" si="11"/>
        <v>94744.35450983487</v>
      </c>
      <c r="W16" s="57">
        <f t="shared" si="11"/>
        <v>95691.798054933213</v>
      </c>
      <c r="X16" s="57">
        <f t="shared" si="11"/>
        <v>96648.716035482546</v>
      </c>
      <c r="Y16" s="57">
        <f t="shared" si="11"/>
        <v>97615.20319583737</v>
      </c>
      <c r="Z16" s="57">
        <f t="shared" si="11"/>
        <v>98591.35522779575</v>
      </c>
      <c r="AA16" s="57">
        <f t="shared" si="11"/>
        <v>99577.268780073704</v>
      </c>
      <c r="AB16" s="57">
        <f t="shared" si="11"/>
        <v>100573.04146787444</v>
      </c>
      <c r="AC16" s="57">
        <f t="shared" si="11"/>
        <v>101578.77188255319</v>
      </c>
      <c r="AD16" s="57">
        <f t="shared" si="11"/>
        <v>102594.55960137873</v>
      </c>
      <c r="AE16" s="57">
        <f t="shared" si="11"/>
        <v>103620.50519739251</v>
      </c>
      <c r="AF16" s="57">
        <f t="shared" si="11"/>
        <v>104656.71024936644</v>
      </c>
      <c r="AG16" s="57">
        <f t="shared" si="11"/>
        <v>105703.2773518601</v>
      </c>
    </row>
    <row r="17" spans="1:33" ht="14.25" x14ac:dyDescent="0.2">
      <c r="A17" s="2"/>
      <c r="B17" s="46" t="s">
        <v>29</v>
      </c>
      <c r="C17" s="56">
        <f t="shared" si="8"/>
        <v>0</v>
      </c>
      <c r="D17" s="57"/>
      <c r="E17" s="57"/>
      <c r="F17" s="57">
        <f t="shared" ref="F17:AG17" si="12">E17*1.01</f>
        <v>0</v>
      </c>
      <c r="G17" s="57">
        <f t="shared" si="12"/>
        <v>0</v>
      </c>
      <c r="H17" s="57">
        <f t="shared" si="12"/>
        <v>0</v>
      </c>
      <c r="I17" s="57">
        <f t="shared" si="12"/>
        <v>0</v>
      </c>
      <c r="J17" s="57">
        <f t="shared" si="12"/>
        <v>0</v>
      </c>
      <c r="K17" s="57">
        <f t="shared" si="12"/>
        <v>0</v>
      </c>
      <c r="L17" s="57">
        <f t="shared" si="12"/>
        <v>0</v>
      </c>
      <c r="M17" s="57">
        <f t="shared" si="12"/>
        <v>0</v>
      </c>
      <c r="N17" s="57">
        <f t="shared" si="12"/>
        <v>0</v>
      </c>
      <c r="O17" s="57">
        <f t="shared" si="12"/>
        <v>0</v>
      </c>
      <c r="P17" s="57">
        <f t="shared" si="12"/>
        <v>0</v>
      </c>
      <c r="Q17" s="57">
        <f t="shared" si="12"/>
        <v>0</v>
      </c>
      <c r="R17" s="57">
        <f t="shared" si="12"/>
        <v>0</v>
      </c>
      <c r="S17" s="57">
        <f t="shared" si="12"/>
        <v>0</v>
      </c>
      <c r="T17" s="57">
        <f t="shared" si="12"/>
        <v>0</v>
      </c>
      <c r="U17" s="57">
        <f t="shared" si="12"/>
        <v>0</v>
      </c>
      <c r="V17" s="57">
        <f t="shared" si="12"/>
        <v>0</v>
      </c>
      <c r="W17" s="57">
        <f t="shared" si="12"/>
        <v>0</v>
      </c>
      <c r="X17" s="57">
        <f t="shared" si="12"/>
        <v>0</v>
      </c>
      <c r="Y17" s="57">
        <f t="shared" si="12"/>
        <v>0</v>
      </c>
      <c r="Z17" s="57">
        <f t="shared" si="12"/>
        <v>0</v>
      </c>
      <c r="AA17" s="57">
        <f t="shared" si="12"/>
        <v>0</v>
      </c>
      <c r="AB17" s="57">
        <f t="shared" si="12"/>
        <v>0</v>
      </c>
      <c r="AC17" s="57">
        <f t="shared" si="12"/>
        <v>0</v>
      </c>
      <c r="AD17" s="57">
        <f t="shared" si="12"/>
        <v>0</v>
      </c>
      <c r="AE17" s="57">
        <f t="shared" si="12"/>
        <v>0</v>
      </c>
      <c r="AF17" s="57">
        <f t="shared" si="12"/>
        <v>0</v>
      </c>
      <c r="AG17" s="57">
        <f t="shared" si="12"/>
        <v>0</v>
      </c>
    </row>
    <row r="18" spans="1:33" ht="14.25" x14ac:dyDescent="0.2">
      <c r="A18" s="2"/>
      <c r="B18" s="44"/>
      <c r="C18" s="56">
        <f t="shared" si="8"/>
        <v>0</v>
      </c>
      <c r="D18" s="57"/>
      <c r="E18" s="57"/>
      <c r="F18" s="57">
        <f t="shared" ref="F18:AG18" si="13">E18*1.01</f>
        <v>0</v>
      </c>
      <c r="G18" s="57">
        <f t="shared" si="13"/>
        <v>0</v>
      </c>
      <c r="H18" s="57">
        <f t="shared" si="13"/>
        <v>0</v>
      </c>
      <c r="I18" s="57">
        <f t="shared" si="13"/>
        <v>0</v>
      </c>
      <c r="J18" s="57">
        <f t="shared" si="13"/>
        <v>0</v>
      </c>
      <c r="K18" s="57">
        <f t="shared" si="13"/>
        <v>0</v>
      </c>
      <c r="L18" s="57">
        <f t="shared" si="13"/>
        <v>0</v>
      </c>
      <c r="M18" s="57">
        <f t="shared" si="13"/>
        <v>0</v>
      </c>
      <c r="N18" s="57">
        <f t="shared" si="13"/>
        <v>0</v>
      </c>
      <c r="O18" s="57">
        <f t="shared" si="13"/>
        <v>0</v>
      </c>
      <c r="P18" s="57">
        <f t="shared" si="13"/>
        <v>0</v>
      </c>
      <c r="Q18" s="57">
        <f t="shared" si="13"/>
        <v>0</v>
      </c>
      <c r="R18" s="57">
        <f t="shared" si="13"/>
        <v>0</v>
      </c>
      <c r="S18" s="57">
        <f t="shared" si="13"/>
        <v>0</v>
      </c>
      <c r="T18" s="57">
        <f t="shared" si="13"/>
        <v>0</v>
      </c>
      <c r="U18" s="57">
        <f t="shared" si="13"/>
        <v>0</v>
      </c>
      <c r="V18" s="57">
        <f t="shared" si="13"/>
        <v>0</v>
      </c>
      <c r="W18" s="57">
        <f t="shared" si="13"/>
        <v>0</v>
      </c>
      <c r="X18" s="57">
        <f t="shared" si="13"/>
        <v>0</v>
      </c>
      <c r="Y18" s="57">
        <f t="shared" si="13"/>
        <v>0</v>
      </c>
      <c r="Z18" s="57">
        <f t="shared" si="13"/>
        <v>0</v>
      </c>
      <c r="AA18" s="57">
        <f t="shared" si="13"/>
        <v>0</v>
      </c>
      <c r="AB18" s="57">
        <f t="shared" si="13"/>
        <v>0</v>
      </c>
      <c r="AC18" s="57">
        <f t="shared" si="13"/>
        <v>0</v>
      </c>
      <c r="AD18" s="57">
        <f t="shared" si="13"/>
        <v>0</v>
      </c>
      <c r="AE18" s="57">
        <f t="shared" si="13"/>
        <v>0</v>
      </c>
      <c r="AF18" s="57">
        <f t="shared" si="13"/>
        <v>0</v>
      </c>
      <c r="AG18" s="57">
        <f t="shared" si="13"/>
        <v>0</v>
      </c>
    </row>
    <row r="19" spans="1:33" ht="14.25" x14ac:dyDescent="0.2">
      <c r="A19" s="2"/>
      <c r="B19" s="47" t="s">
        <v>30</v>
      </c>
      <c r="C19" s="56">
        <f t="shared" si="8"/>
        <v>0</v>
      </c>
      <c r="D19" s="57"/>
      <c r="E19" s="57"/>
      <c r="F19" s="57">
        <f t="shared" ref="F19:AG19" si="14">E19*1.01</f>
        <v>0</v>
      </c>
      <c r="G19" s="57">
        <f t="shared" si="14"/>
        <v>0</v>
      </c>
      <c r="H19" s="57">
        <f t="shared" si="14"/>
        <v>0</v>
      </c>
      <c r="I19" s="57">
        <f t="shared" si="14"/>
        <v>0</v>
      </c>
      <c r="J19" s="57">
        <f t="shared" si="14"/>
        <v>0</v>
      </c>
      <c r="K19" s="57">
        <f t="shared" si="14"/>
        <v>0</v>
      </c>
      <c r="L19" s="57">
        <f t="shared" si="14"/>
        <v>0</v>
      </c>
      <c r="M19" s="57">
        <f t="shared" si="14"/>
        <v>0</v>
      </c>
      <c r="N19" s="57">
        <f t="shared" si="14"/>
        <v>0</v>
      </c>
      <c r="O19" s="57">
        <f t="shared" si="14"/>
        <v>0</v>
      </c>
      <c r="P19" s="57">
        <f t="shared" si="14"/>
        <v>0</v>
      </c>
      <c r="Q19" s="57">
        <f t="shared" si="14"/>
        <v>0</v>
      </c>
      <c r="R19" s="57">
        <f t="shared" si="14"/>
        <v>0</v>
      </c>
      <c r="S19" s="57">
        <f t="shared" si="14"/>
        <v>0</v>
      </c>
      <c r="T19" s="57">
        <f t="shared" si="14"/>
        <v>0</v>
      </c>
      <c r="U19" s="57">
        <f t="shared" si="14"/>
        <v>0</v>
      </c>
      <c r="V19" s="57">
        <f t="shared" si="14"/>
        <v>0</v>
      </c>
      <c r="W19" s="57">
        <f t="shared" si="14"/>
        <v>0</v>
      </c>
      <c r="X19" s="57">
        <f t="shared" si="14"/>
        <v>0</v>
      </c>
      <c r="Y19" s="57">
        <f t="shared" si="14"/>
        <v>0</v>
      </c>
      <c r="Z19" s="57">
        <f t="shared" si="14"/>
        <v>0</v>
      </c>
      <c r="AA19" s="57">
        <f t="shared" si="14"/>
        <v>0</v>
      </c>
      <c r="AB19" s="57">
        <f t="shared" si="14"/>
        <v>0</v>
      </c>
      <c r="AC19" s="57">
        <f t="shared" si="14"/>
        <v>0</v>
      </c>
      <c r="AD19" s="57">
        <f t="shared" si="14"/>
        <v>0</v>
      </c>
      <c r="AE19" s="57">
        <f t="shared" si="14"/>
        <v>0</v>
      </c>
      <c r="AF19" s="57">
        <f t="shared" si="14"/>
        <v>0</v>
      </c>
      <c r="AG19" s="57">
        <f t="shared" si="14"/>
        <v>0</v>
      </c>
    </row>
    <row r="20" spans="1:33" x14ac:dyDescent="0.2">
      <c r="A20" s="2"/>
      <c r="B20" s="43" t="s">
        <v>8</v>
      </c>
      <c r="C20" s="12" t="s">
        <v>0</v>
      </c>
      <c r="D20" s="49">
        <v>2017</v>
      </c>
      <c r="E20" s="49">
        <v>2018</v>
      </c>
      <c r="F20" s="49">
        <v>2019</v>
      </c>
      <c r="G20" s="49">
        <v>2020</v>
      </c>
      <c r="H20" s="49">
        <v>2021</v>
      </c>
      <c r="I20" s="49">
        <v>2022</v>
      </c>
      <c r="J20" s="49">
        <v>2023</v>
      </c>
      <c r="K20" s="49">
        <v>2024</v>
      </c>
      <c r="L20" s="49">
        <v>2025</v>
      </c>
      <c r="M20" s="49">
        <v>2026</v>
      </c>
      <c r="N20" s="49">
        <v>2027</v>
      </c>
      <c r="O20" s="49">
        <v>2028</v>
      </c>
      <c r="P20" s="49">
        <v>2029</v>
      </c>
      <c r="Q20" s="49">
        <v>2030</v>
      </c>
      <c r="R20" s="49">
        <v>2031</v>
      </c>
      <c r="S20" s="49">
        <v>2032</v>
      </c>
      <c r="T20" s="49">
        <v>2033</v>
      </c>
      <c r="U20" s="49">
        <v>2034</v>
      </c>
      <c r="V20" s="49">
        <v>2035</v>
      </c>
      <c r="W20" s="49">
        <v>2036</v>
      </c>
      <c r="X20" s="49">
        <v>2037</v>
      </c>
      <c r="Y20" s="49">
        <v>2038</v>
      </c>
      <c r="Z20" s="49">
        <v>2039</v>
      </c>
      <c r="AA20" s="49">
        <v>2040</v>
      </c>
      <c r="AB20" s="49">
        <v>2041</v>
      </c>
      <c r="AC20" s="49">
        <v>2042</v>
      </c>
      <c r="AD20" s="49">
        <v>2043</v>
      </c>
      <c r="AE20" s="49">
        <v>2044</v>
      </c>
      <c r="AF20" s="49">
        <v>2045</v>
      </c>
      <c r="AG20" s="49">
        <v>2046</v>
      </c>
    </row>
    <row r="21" spans="1:33" ht="30.75" customHeight="1" x14ac:dyDescent="0.2">
      <c r="A21" s="42" t="s">
        <v>22</v>
      </c>
      <c r="B21" s="34" t="s">
        <v>19</v>
      </c>
      <c r="C21" s="59">
        <f>SUM(D21:AG21)</f>
        <v>669007.75313446298</v>
      </c>
      <c r="D21" s="60">
        <f t="shared" ref="D21:AG21" si="15">D7-D14</f>
        <v>0</v>
      </c>
      <c r="E21" s="60">
        <f t="shared" si="15"/>
        <v>20000</v>
      </c>
      <c r="F21" s="60">
        <f t="shared" si="15"/>
        <v>20200</v>
      </c>
      <c r="G21" s="60">
        <f t="shared" si="15"/>
        <v>20402</v>
      </c>
      <c r="H21" s="60">
        <f t="shared" si="15"/>
        <v>20606.01999999996</v>
      </c>
      <c r="I21" s="60">
        <f t="shared" si="15"/>
        <v>20812.080199999909</v>
      </c>
      <c r="J21" s="60">
        <f t="shared" si="15"/>
        <v>21020.2010019999</v>
      </c>
      <c r="K21" s="60">
        <f t="shared" si="15"/>
        <v>21230.403012019931</v>
      </c>
      <c r="L21" s="60">
        <f t="shared" si="15"/>
        <v>21442.707042140129</v>
      </c>
      <c r="M21" s="60">
        <f t="shared" si="15"/>
        <v>21657.134112561529</v>
      </c>
      <c r="N21" s="60">
        <f t="shared" si="15"/>
        <v>21873.705453687173</v>
      </c>
      <c r="O21" s="60">
        <f t="shared" si="15"/>
        <v>22092.44250822399</v>
      </c>
      <c r="P21" s="60">
        <f t="shared" si="15"/>
        <v>22313.366933306213</v>
      </c>
      <c r="Q21" s="60">
        <f t="shared" si="15"/>
        <v>22536.50060263928</v>
      </c>
      <c r="R21" s="60">
        <f t="shared" si="15"/>
        <v>22761.865608665626</v>
      </c>
      <c r="S21" s="60">
        <f t="shared" si="15"/>
        <v>22989.484264752304</v>
      </c>
      <c r="T21" s="60">
        <f t="shared" si="15"/>
        <v>23219.379107399844</v>
      </c>
      <c r="U21" s="60">
        <f t="shared" si="15"/>
        <v>23451.572898473765</v>
      </c>
      <c r="V21" s="60">
        <f t="shared" si="15"/>
        <v>23686.08862745855</v>
      </c>
      <c r="W21" s="60">
        <f t="shared" si="15"/>
        <v>23922.949513733096</v>
      </c>
      <c r="X21" s="61">
        <f t="shared" si="15"/>
        <v>24162.179008870502</v>
      </c>
      <c r="Y21" s="61">
        <f t="shared" si="15"/>
        <v>24403.800798959157</v>
      </c>
      <c r="Z21" s="61">
        <f t="shared" si="15"/>
        <v>24647.838806948741</v>
      </c>
      <c r="AA21" s="61">
        <f t="shared" si="15"/>
        <v>24894.317195018288</v>
      </c>
      <c r="AB21" s="61">
        <f t="shared" si="15"/>
        <v>25143.260366968403</v>
      </c>
      <c r="AC21" s="61">
        <f t="shared" si="15"/>
        <v>25394.692970638105</v>
      </c>
      <c r="AD21" s="61">
        <f t="shared" si="15"/>
        <v>25648.639900344482</v>
      </c>
      <c r="AE21" s="61">
        <f t="shared" si="15"/>
        <v>25905.126299347903</v>
      </c>
      <c r="AF21" s="61">
        <f t="shared" si="15"/>
        <v>26164.177562341385</v>
      </c>
      <c r="AG21" s="60">
        <f t="shared" si="15"/>
        <v>26425.819337964756</v>
      </c>
    </row>
    <row r="22" spans="1:33" ht="13.5" thickBot="1" x14ac:dyDescent="0.25">
      <c r="B22" s="7"/>
    </row>
    <row r="23" spans="1:33" ht="13.5" thickBot="1" x14ac:dyDescent="0.25">
      <c r="B23" s="16" t="s">
        <v>18</v>
      </c>
      <c r="C23" s="37">
        <v>2100000</v>
      </c>
    </row>
    <row r="24" spans="1:33" ht="13.5" thickBot="1" x14ac:dyDescent="0.25">
      <c r="B24" s="31" t="s">
        <v>16</v>
      </c>
      <c r="C24" s="32">
        <f>$D$7+NPV($H$25,$E$7:$AG$7)</f>
        <v>7627859.2542170808</v>
      </c>
    </row>
    <row r="25" spans="1:33" ht="14.25" customHeight="1" thickBot="1" x14ac:dyDescent="0.25">
      <c r="B25" s="31" t="s">
        <v>17</v>
      </c>
      <c r="C25" s="32">
        <f>$D$14+NPV($H$25,$E$14:$AG$14)</f>
        <v>7246466.291506228</v>
      </c>
      <c r="F25" s="64" t="s">
        <v>20</v>
      </c>
      <c r="G25" s="64"/>
      <c r="H25" s="39">
        <f>0.04</f>
        <v>0.04</v>
      </c>
    </row>
    <row r="26" spans="1:33" ht="13.5" customHeight="1" thickBot="1" x14ac:dyDescent="0.25">
      <c r="B26" s="14" t="s">
        <v>10</v>
      </c>
      <c r="C26" s="70">
        <f>$D$21+NPV($H$25,$E$21:$AG$21)</f>
        <v>381392.96271085221</v>
      </c>
      <c r="E26" s="30"/>
      <c r="F26" s="67" t="s">
        <v>33</v>
      </c>
      <c r="G26" s="69"/>
      <c r="H26" s="40">
        <v>30</v>
      </c>
    </row>
    <row r="27" spans="1:33" ht="12.75" customHeight="1" thickBot="1" x14ac:dyDescent="0.25">
      <c r="B27" s="29" t="s">
        <v>14</v>
      </c>
      <c r="C27" s="10">
        <f>(($C$23/$H$28)*(H28-H26))</f>
        <v>300000</v>
      </c>
      <c r="E27" s="1"/>
      <c r="F27" s="66" t="s">
        <v>11</v>
      </c>
      <c r="G27" s="66"/>
      <c r="H27" s="22">
        <f>POWER((1+$H$25),-($H$28-1))</f>
        <v>0.26355208955638215</v>
      </c>
    </row>
    <row r="28" spans="1:33" ht="13.5" customHeight="1" thickBot="1" x14ac:dyDescent="0.25">
      <c r="B28" s="15" t="s">
        <v>15</v>
      </c>
      <c r="C28" s="71">
        <f>$C$27*$H$27</f>
        <v>79065.626866914652</v>
      </c>
      <c r="F28" s="65" t="s">
        <v>31</v>
      </c>
      <c r="G28" s="65"/>
      <c r="H28" s="40">
        <v>35</v>
      </c>
    </row>
    <row r="29" spans="1:33" ht="13.5" thickBot="1" x14ac:dyDescent="0.25">
      <c r="B29" s="11" t="s">
        <v>21</v>
      </c>
      <c r="C29" s="72">
        <f>C23-C26-C28</f>
        <v>1639541.4104222332</v>
      </c>
      <c r="F29" s="17"/>
      <c r="H29" s="6"/>
    </row>
    <row r="30" spans="1:33" ht="13.5" thickBot="1" x14ac:dyDescent="0.25">
      <c r="B30" s="23" t="s">
        <v>12</v>
      </c>
      <c r="C30" s="73">
        <f>$C$29*$H$30/100</f>
        <v>983724.8462533399</v>
      </c>
      <c r="F30" s="67" t="s">
        <v>13</v>
      </c>
      <c r="G30" s="68"/>
      <c r="H30" s="39">
        <v>60</v>
      </c>
    </row>
    <row r="31" spans="1:33" x14ac:dyDescent="0.2">
      <c r="B31" s="23"/>
      <c r="C31" s="38"/>
      <c r="F31" s="35"/>
      <c r="G31" s="36"/>
      <c r="H31" s="6"/>
    </row>
    <row r="32" spans="1:33" x14ac:dyDescent="0.2">
      <c r="B32" s="62" t="s">
        <v>32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5" spans="2:2" x14ac:dyDescent="0.2">
      <c r="B35" s="6"/>
    </row>
    <row r="40" spans="2:2" x14ac:dyDescent="0.2">
      <c r="B40" s="9"/>
    </row>
  </sheetData>
  <mergeCells count="6">
    <mergeCell ref="B32:M32"/>
    <mergeCell ref="F25:G25"/>
    <mergeCell ref="F28:G28"/>
    <mergeCell ref="F27:G27"/>
    <mergeCell ref="F30:G30"/>
    <mergeCell ref="F26:G26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Funding gap</vt:lpstr>
      <vt:lpstr>'Funding gap'!Area_stampa</vt:lpstr>
    </vt:vector>
  </TitlesOfParts>
  <Company>Ecoter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PC-Cisci</dc:creator>
  <cp:lastModifiedBy>AT Ecoter</cp:lastModifiedBy>
  <cp:lastPrinted>2017-03-30T09:53:51Z</cp:lastPrinted>
  <dcterms:created xsi:type="dcterms:W3CDTF">2009-07-08T10:13:21Z</dcterms:created>
  <dcterms:modified xsi:type="dcterms:W3CDTF">2017-05-09T08:17:42Z</dcterms:modified>
</cp:coreProperties>
</file>