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tabRatio="810" activeTab="0"/>
  </bookViews>
  <sheets>
    <sheet name="CALCOLO" sheetId="1" r:id="rId1"/>
    <sheet name="preammortamento" sheetId="2" r:id="rId2"/>
  </sheets>
  <definedNames>
    <definedName name="_Regression_Int" localSheetId="1" hidden="1">1</definedName>
    <definedName name="_xlnm.Print_Area" localSheetId="0">'CALCOLO'!$B$1:$L$31</definedName>
    <definedName name="Z_D895EB84_59C0_4004_AA6C_3DCCAE3D431F_.wvu.PrintArea" localSheetId="0" hidden="1">'CALCOLO'!$C$9:$D$18</definedName>
    <definedName name="Z_DBC6D00B_DCFF_4245_B32F_A8C1F7C5AE6A_.wvu.PrintArea" localSheetId="0" hidden="1">'CALCOLO'!$C$9:$D$18</definedName>
  </definedNames>
  <calcPr fullCalcOnLoad="1"/>
</workbook>
</file>

<file path=xl/sharedStrings.xml><?xml version="1.0" encoding="utf-8"?>
<sst xmlns="http://schemas.openxmlformats.org/spreadsheetml/2006/main" count="112" uniqueCount="82">
  <si>
    <t>Rata</t>
  </si>
  <si>
    <t>a</t>
  </si>
  <si>
    <t>b</t>
  </si>
  <si>
    <t>c</t>
  </si>
  <si>
    <t>d</t>
  </si>
  <si>
    <t>e</t>
  </si>
  <si>
    <t>f</t>
  </si>
  <si>
    <t>g</t>
  </si>
  <si>
    <t>h</t>
  </si>
  <si>
    <t>Rate</t>
  </si>
  <si>
    <t>Capitale</t>
  </si>
  <si>
    <t>Ammortamento</t>
  </si>
  <si>
    <t>Tasso</t>
  </si>
  <si>
    <t>Interessi</t>
  </si>
  <si>
    <t>Coeff. di</t>
  </si>
  <si>
    <t>Trim.</t>
  </si>
  <si>
    <t>residuo</t>
  </si>
  <si>
    <t>d'interesse</t>
  </si>
  <si>
    <t>(b x d)</t>
  </si>
  <si>
    <t>(c + e)</t>
  </si>
  <si>
    <t>attualizzazione</t>
  </si>
  <si>
    <t>attualizzata</t>
  </si>
  <si>
    <t>(A)</t>
  </si>
  <si>
    <t>(B)</t>
  </si>
  <si>
    <t>(C)</t>
  </si>
  <si>
    <t>(f x g)</t>
  </si>
  <si>
    <t xml:space="preserve">           Valore attuale delle rate</t>
  </si>
  <si>
    <t>(D)</t>
  </si>
  <si>
    <t>(E)</t>
  </si>
  <si>
    <t>Valore attuale delle rate al tasso di riferimento</t>
  </si>
  <si>
    <t>-</t>
  </si>
  <si>
    <t>Valore attuale delle rate al tasso agevolato</t>
  </si>
  <si>
    <t>=</t>
  </si>
  <si>
    <t>----------------</t>
  </si>
  <si>
    <t>Vantaggio attualizzato</t>
  </si>
  <si>
    <t>Legenda:</t>
  </si>
  <si>
    <t xml:space="preserve"> (A)</t>
  </si>
  <si>
    <t xml:space="preserve"> (B)</t>
  </si>
  <si>
    <t xml:space="preserve"> (C)</t>
  </si>
  <si>
    <t xml:space="preserve"> (D)</t>
  </si>
  <si>
    <t xml:space="preserve"> (E)</t>
  </si>
  <si>
    <t>€</t>
  </si>
  <si>
    <t>%</t>
  </si>
  <si>
    <t>---&gt; ESL</t>
  </si>
  <si>
    <t>Finanziamento corrispondente al massimo di intervento della legge:</t>
  </si>
  <si>
    <t>Finanziamento corrispondente al limite di massima convenienza:</t>
  </si>
  <si>
    <t>Tasso d'interesse agevolato al</t>
  </si>
  <si>
    <t>tasso</t>
  </si>
  <si>
    <t>Quota Regionale</t>
  </si>
  <si>
    <t>Quota Bancaria</t>
  </si>
  <si>
    <t>Guida all'utilizzo del foglio di calcolo</t>
  </si>
  <si>
    <t>*   tasso di riferimento UE</t>
  </si>
  <si>
    <t>Durata Finanziamento (mesi)</t>
  </si>
  <si>
    <t>**  euribor 3 mesi</t>
  </si>
  <si>
    <t>Compilare le celle in GIALLO, seguendo queste istruzioni:</t>
  </si>
  <si>
    <t>ESL (Valore assoluto)</t>
  </si>
  <si>
    <t>ESL (%)</t>
  </si>
  <si>
    <t>12</t>
  </si>
  <si>
    <t>Preammortamento (mesi)</t>
  </si>
  <si>
    <r>
      <t xml:space="preserve">Inserire il </t>
    </r>
    <r>
      <rPr>
        <i/>
        <sz val="10"/>
        <rFont val="Bookman Old Style"/>
        <family val="1"/>
      </rPr>
      <t>tasso di riferimento UE</t>
    </r>
    <r>
      <rPr>
        <sz val="10"/>
        <rFont val="Bookman Old Style"/>
        <family val="1"/>
      </rPr>
      <t>* attualmente in vigore (entrare nell'apposita casella e modificare il dato della formula).</t>
    </r>
  </si>
  <si>
    <r>
      <t xml:space="preserve">Inserire il </t>
    </r>
    <r>
      <rPr>
        <i/>
        <sz val="10"/>
        <rFont val="Bookman Old Style"/>
        <family val="1"/>
      </rPr>
      <t>tasso euribor 3 mesi** o l'eurirs di periodo in caso di tasso fisso</t>
    </r>
    <r>
      <rPr>
        <sz val="10"/>
        <rFont val="Bookman Old Style"/>
        <family val="1"/>
      </rPr>
      <t>.</t>
    </r>
  </si>
  <si>
    <t>Inserire il valore dello spread applicato al tasso di interesse bancario.</t>
  </si>
  <si>
    <t>Quota di finanziamento a tasso zero (TOTALE FONDO)</t>
  </si>
  <si>
    <t>% agevolazione a tasso zero (fissa da bando pari a 80%)</t>
  </si>
  <si>
    <t>Durata finanziamento (fissa da bando 72 mesi)</t>
  </si>
  <si>
    <t>Preammortamento (fisso da bando 12 mesi)</t>
  </si>
  <si>
    <t>Calcolo automatico tasso riferimento UE + spread</t>
  </si>
  <si>
    <t>CALCOLO ESL FINANZIAMENTO AGEVOLATO</t>
  </si>
  <si>
    <t>Inserire importo ammesso dal Comitato</t>
  </si>
  <si>
    <t>Inserire importo finanziamento concesso</t>
  </si>
  <si>
    <t>Importo Ammesso a finanziamento</t>
  </si>
  <si>
    <t>Calcolo ESL</t>
  </si>
  <si>
    <t>semestrali.</t>
  </si>
  <si>
    <t>Progetto ammesso</t>
  </si>
  <si>
    <t>% Quota Tasso Agvolato</t>
  </si>
  <si>
    <t>Importo a Tasso Agevolato</t>
  </si>
  <si>
    <t>Tasso Agevolato Foncooper</t>
  </si>
  <si>
    <t>Tasso di Riferimento (Industria e Commercio)</t>
  </si>
  <si>
    <t>Calcolo delle annualità al "Tasso di riferimento Industria e Commercio"</t>
  </si>
  <si>
    <t>Calcolo delle annualità al "Tasso agevolato Foncooper"</t>
  </si>
  <si>
    <t>Piano di ammortamento di 96 mesi, di cui 12 di pre-ammortamento.</t>
  </si>
  <si>
    <t>Tasso d'interesse di riferimento: Tasso di Riferimento (Industria e Commercio)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</si>
</sst>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&quot;€&quot;\ #,##0.00"/>
    <numFmt numFmtId="172" formatCode="_-[$€]\ * #,##0.00_-;\-[$€]\ * #,##0.00_-;_-[$€]\ * &quot;-&quot;??_-;_-@_-"/>
    <numFmt numFmtId="173" formatCode="#,##0_ ;\-#,##0\ "/>
    <numFmt numFmtId="174" formatCode="#,##0.00_ ;\-#,##0.00\ "/>
    <numFmt numFmtId="175" formatCode="[$-410]d\ mmmm\ yyyy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sz val="11"/>
      <color indexed="10"/>
      <name val="Times New Roman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b/>
      <sz val="14"/>
      <name val="Bookman Old Style"/>
      <family val="1"/>
    </font>
    <font>
      <b/>
      <u val="single"/>
      <sz val="10"/>
      <color indexed="18"/>
      <name val="Bookman Old Style"/>
      <family val="1"/>
    </font>
    <font>
      <sz val="10"/>
      <name val="Bookman Old Style"/>
      <family val="1"/>
    </font>
    <font>
      <b/>
      <i/>
      <sz val="10"/>
      <name val="Bookman Old Style"/>
      <family val="1"/>
    </font>
    <font>
      <i/>
      <sz val="10"/>
      <name val="Bookman Old Style"/>
      <family val="1"/>
    </font>
    <font>
      <u val="single"/>
      <sz val="10"/>
      <color indexed="12"/>
      <name val="Bookman Old Style"/>
      <family val="1"/>
    </font>
    <font>
      <b/>
      <i/>
      <sz val="10"/>
      <color indexed="10"/>
      <name val="Bookman Old Style"/>
      <family val="1"/>
    </font>
    <font>
      <u val="single"/>
      <sz val="11"/>
      <name val="Bookman Old Styl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7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72" fontId="0" fillId="0" borderId="0" applyFont="0" applyFill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48" applyFont="1" applyAlignment="1" applyProtection="1">
      <alignment horizontal="left"/>
      <protection/>
    </xf>
    <xf numFmtId="0" fontId="3" fillId="0" borderId="0" xfId="48" applyFont="1" applyAlignment="1" applyProtection="1">
      <alignment horizontal="center"/>
      <protection/>
    </xf>
    <xf numFmtId="0" fontId="3" fillId="0" borderId="0" xfId="48" applyFont="1" applyProtection="1">
      <alignment/>
      <protection/>
    </xf>
    <xf numFmtId="37" fontId="3" fillId="0" borderId="0" xfId="48" applyNumberFormat="1" applyFont="1" applyProtection="1">
      <alignment/>
      <protection/>
    </xf>
    <xf numFmtId="37" fontId="3" fillId="0" borderId="0" xfId="48" applyNumberFormat="1" applyFont="1" applyAlignment="1" applyProtection="1">
      <alignment horizontal="left"/>
      <protection/>
    </xf>
    <xf numFmtId="0" fontId="5" fillId="0" borderId="0" xfId="48" applyFont="1" applyFill="1" applyAlignment="1" applyProtection="1">
      <alignment horizontal="center"/>
      <protection/>
    </xf>
    <xf numFmtId="170" fontId="5" fillId="0" borderId="0" xfId="48" applyNumberFormat="1" applyFont="1" applyFill="1" applyAlignment="1" applyProtection="1">
      <alignment horizontal="center"/>
      <protection/>
    </xf>
    <xf numFmtId="37" fontId="3" fillId="0" borderId="0" xfId="48" applyNumberFormat="1" applyFont="1" applyAlignment="1" applyProtection="1">
      <alignment horizontal="right"/>
      <protection/>
    </xf>
    <xf numFmtId="170" fontId="3" fillId="0" borderId="0" xfId="48" applyNumberFormat="1" applyFont="1" applyAlignment="1" applyProtection="1">
      <alignment horizontal="right"/>
      <protection/>
    </xf>
    <xf numFmtId="170" fontId="3" fillId="0" borderId="0" xfId="48" applyNumberFormat="1" applyFont="1" applyProtection="1">
      <alignment/>
      <protection/>
    </xf>
    <xf numFmtId="170" fontId="4" fillId="0" borderId="0" xfId="48" applyNumberFormat="1" applyFont="1" applyAlignment="1" applyProtection="1">
      <alignment horizontal="right"/>
      <protection/>
    </xf>
    <xf numFmtId="4" fontId="5" fillId="0" borderId="0" xfId="48" applyNumberFormat="1" applyFont="1" applyFill="1" applyAlignment="1" applyProtection="1">
      <alignment horizontal="center"/>
      <protection/>
    </xf>
    <xf numFmtId="4" fontId="3" fillId="0" borderId="0" xfId="48" applyNumberFormat="1" applyFont="1" applyAlignment="1" applyProtection="1">
      <alignment horizontal="center"/>
      <protection/>
    </xf>
    <xf numFmtId="4" fontId="3" fillId="0" borderId="0" xfId="48" applyNumberFormat="1" applyFont="1" applyAlignment="1" applyProtection="1">
      <alignment horizontal="right"/>
      <protection/>
    </xf>
    <xf numFmtId="4" fontId="3" fillId="0" borderId="0" xfId="48" applyNumberFormat="1" applyFont="1" applyProtection="1">
      <alignment/>
      <protection/>
    </xf>
    <xf numFmtId="4" fontId="3" fillId="0" borderId="0" xfId="48" applyNumberFormat="1" applyFont="1" applyAlignment="1" applyProtection="1">
      <alignment horizontal="left"/>
      <protection/>
    </xf>
    <xf numFmtId="4" fontId="6" fillId="0" borderId="0" xfId="48" applyNumberFormat="1" applyFont="1" applyFill="1" applyProtection="1">
      <alignment/>
      <protection/>
    </xf>
    <xf numFmtId="4" fontId="3" fillId="0" borderId="0" xfId="48" applyNumberFormat="1" applyFont="1" applyAlignment="1" applyProtection="1" quotePrefix="1">
      <alignment horizontal="right"/>
      <protection/>
    </xf>
    <xf numFmtId="4" fontId="4" fillId="0" borderId="0" xfId="48" applyNumberFormat="1" applyFont="1" applyAlignment="1" applyProtection="1">
      <alignment horizontal="left"/>
      <protection/>
    </xf>
    <xf numFmtId="4" fontId="3" fillId="0" borderId="0" xfId="0" applyNumberFormat="1" applyFont="1" applyAlignment="1" applyProtection="1">
      <alignment horizontal="left"/>
      <protection/>
    </xf>
    <xf numFmtId="0" fontId="7" fillId="0" borderId="0" xfId="36" applyAlignment="1" applyProtection="1">
      <alignment/>
      <protection/>
    </xf>
    <xf numFmtId="4" fontId="4" fillId="0" borderId="0" xfId="48" applyNumberFormat="1" applyFont="1" applyAlignment="1" applyProtection="1" quotePrefix="1">
      <alignment/>
      <protection/>
    </xf>
    <xf numFmtId="10" fontId="3" fillId="0" borderId="0" xfId="0" applyNumberFormat="1" applyFont="1" applyAlignment="1" applyProtection="1">
      <alignment/>
      <protection/>
    </xf>
    <xf numFmtId="10" fontId="3" fillId="0" borderId="0" xfId="48" applyNumberFormat="1" applyFont="1" applyProtection="1">
      <alignment/>
      <protection/>
    </xf>
    <xf numFmtId="10" fontId="5" fillId="0" borderId="0" xfId="48" applyNumberFormat="1" applyFont="1" applyFill="1" applyAlignment="1" applyProtection="1">
      <alignment horizontal="center"/>
      <protection/>
    </xf>
    <xf numFmtId="10" fontId="3" fillId="0" borderId="0" xfId="48" applyNumberFormat="1" applyFont="1" applyAlignment="1" applyProtection="1">
      <alignment horizontal="center"/>
      <protection/>
    </xf>
    <xf numFmtId="10" fontId="3" fillId="0" borderId="0" xfId="48" applyNumberFormat="1" applyFont="1" applyAlignment="1" applyProtection="1">
      <alignment horizontal="left"/>
      <protection/>
    </xf>
    <xf numFmtId="4" fontId="10" fillId="33" borderId="10" xfId="0" applyNumberFormat="1" applyFont="1" applyFill="1" applyBorder="1" applyAlignment="1" applyProtection="1">
      <alignment horizontal="left" vertical="center"/>
      <protection/>
    </xf>
    <xf numFmtId="4" fontId="10" fillId="33" borderId="10" xfId="48" applyNumberFormat="1" applyFont="1" applyFill="1" applyBorder="1" applyAlignment="1" applyProtection="1">
      <alignment horizontal="left" vertical="center"/>
      <protection/>
    </xf>
    <xf numFmtId="10" fontId="9" fillId="34" borderId="10" xfId="51" applyNumberFormat="1" applyFont="1" applyFill="1" applyBorder="1" applyAlignment="1" applyProtection="1">
      <alignment horizontal="center" vertical="center"/>
      <protection locked="0"/>
    </xf>
    <xf numFmtId="4" fontId="10" fillId="35" borderId="10" xfId="0" applyNumberFormat="1" applyFont="1" applyFill="1" applyBorder="1" applyAlignment="1" applyProtection="1">
      <alignment horizontal="left" vertical="center"/>
      <protection/>
    </xf>
    <xf numFmtId="0" fontId="16" fillId="36" borderId="11" xfId="36" applyFont="1" applyFill="1" applyBorder="1" applyAlignment="1" applyProtection="1">
      <alignment vertical="center"/>
      <protection/>
    </xf>
    <xf numFmtId="0" fontId="16" fillId="36" borderId="12" xfId="36" applyFont="1" applyFill="1" applyBorder="1" applyAlignment="1" applyProtection="1">
      <alignment vertical="center"/>
      <protection/>
    </xf>
    <xf numFmtId="174" fontId="9" fillId="37" borderId="10" xfId="43" applyNumberFormat="1" applyFont="1" applyFill="1" applyBorder="1" applyAlignment="1" applyProtection="1">
      <alignment horizontal="center" vertical="center"/>
      <protection locked="0"/>
    </xf>
    <xf numFmtId="4" fontId="10" fillId="17" borderId="10" xfId="0" applyNumberFormat="1" applyFont="1" applyFill="1" applyBorder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vertical="center"/>
      <protection/>
    </xf>
    <xf numFmtId="0" fontId="9" fillId="38" borderId="0" xfId="0" applyFont="1" applyFill="1" applyBorder="1" applyAlignment="1" applyProtection="1">
      <alignment vertical="center"/>
      <protection/>
    </xf>
    <xf numFmtId="175" fontId="10" fillId="38" borderId="0" xfId="0" applyNumberFormat="1" applyFont="1" applyFill="1" applyBorder="1" applyAlignment="1" applyProtection="1">
      <alignment horizontal="left" vertical="center"/>
      <protection/>
    </xf>
    <xf numFmtId="0" fontId="11" fillId="38" borderId="0" xfId="0" applyFont="1" applyFill="1" applyBorder="1" applyAlignment="1" applyProtection="1">
      <alignment horizontal="center" vertical="center"/>
      <protection/>
    </xf>
    <xf numFmtId="0" fontId="9" fillId="38" borderId="0" xfId="0" applyFont="1" applyFill="1" applyAlignment="1" applyProtection="1">
      <alignment vertical="center"/>
      <protection/>
    </xf>
    <xf numFmtId="174" fontId="10" fillId="39" borderId="10" xfId="43" applyNumberFormat="1" applyFont="1" applyFill="1" applyBorder="1" applyAlignment="1" applyProtection="1">
      <alignment horizontal="center" vertical="center"/>
      <protection/>
    </xf>
    <xf numFmtId="9" fontId="9" fillId="39" borderId="10" xfId="51" applyNumberFormat="1" applyFont="1" applyFill="1" applyBorder="1" applyAlignment="1" applyProtection="1">
      <alignment horizontal="center" vertical="center"/>
      <protection/>
    </xf>
    <xf numFmtId="174" fontId="9" fillId="39" borderId="10" xfId="43" applyNumberFormat="1" applyFont="1" applyFill="1" applyBorder="1" applyAlignment="1" applyProtection="1">
      <alignment horizontal="center" vertical="center"/>
      <protection/>
    </xf>
    <xf numFmtId="173" fontId="9" fillId="39" borderId="10" xfId="43" applyNumberFormat="1" applyFont="1" applyFill="1" applyBorder="1" applyAlignment="1" applyProtection="1">
      <alignment horizontal="center" vertical="center"/>
      <protection/>
    </xf>
    <xf numFmtId="49" fontId="9" fillId="39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172" fontId="10" fillId="35" borderId="10" xfId="43" applyFont="1" applyFill="1" applyBorder="1" applyAlignment="1" applyProtection="1">
      <alignment horizontal="center" vertical="center"/>
      <protection/>
    </xf>
    <xf numFmtId="10" fontId="10" fillId="17" borderId="10" xfId="51" applyNumberFormat="1" applyFont="1" applyFill="1" applyBorder="1" applyAlignment="1" applyProtection="1">
      <alignment horizontal="center" vertical="center"/>
      <protection/>
    </xf>
    <xf numFmtId="2" fontId="13" fillId="36" borderId="11" xfId="0" applyNumberFormat="1" applyFont="1" applyFill="1" applyBorder="1" applyAlignment="1" applyProtection="1">
      <alignment horizontal="center" vertical="center"/>
      <protection/>
    </xf>
    <xf numFmtId="0" fontId="13" fillId="36" borderId="13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7" fillId="36" borderId="14" xfId="0" applyFont="1" applyFill="1" applyBorder="1" applyAlignment="1" applyProtection="1">
      <alignment horizontal="left" vertical="center"/>
      <protection/>
    </xf>
    <xf numFmtId="0" fontId="17" fillId="36" borderId="0" xfId="0" applyFont="1" applyFill="1" applyBorder="1" applyAlignment="1" applyProtection="1">
      <alignment horizontal="left" vertical="center"/>
      <protection/>
    </xf>
    <xf numFmtId="2" fontId="14" fillId="36" borderId="0" xfId="0" applyNumberFormat="1" applyFont="1" applyFill="1" applyBorder="1" applyAlignment="1" applyProtection="1">
      <alignment horizontal="center" vertical="center"/>
      <protection/>
    </xf>
    <xf numFmtId="0" fontId="13" fillId="36" borderId="15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horizontal="left" vertical="top" wrapText="1"/>
      <protection/>
    </xf>
    <xf numFmtId="0" fontId="13" fillId="36" borderId="14" xfId="0" applyFont="1" applyFill="1" applyBorder="1" applyAlignment="1" applyProtection="1">
      <alignment horizontal="center" vertical="top"/>
      <protection/>
    </xf>
    <xf numFmtId="0" fontId="13" fillId="36" borderId="0" xfId="0" applyFont="1" applyFill="1" applyBorder="1" applyAlignment="1" applyProtection="1">
      <alignment horizontal="left" vertical="top" wrapText="1"/>
      <protection/>
    </xf>
    <xf numFmtId="0" fontId="13" fillId="36" borderId="15" xfId="0" applyFont="1" applyFill="1" applyBorder="1" applyAlignment="1" applyProtection="1">
      <alignment horizontal="left" vertical="top" wrapText="1"/>
      <protection/>
    </xf>
    <xf numFmtId="0" fontId="13" fillId="33" borderId="0" xfId="0" applyFont="1" applyFill="1" applyAlignment="1" applyProtection="1">
      <alignment vertical="center"/>
      <protection/>
    </xf>
    <xf numFmtId="0" fontId="13" fillId="36" borderId="16" xfId="0" applyFont="1" applyFill="1" applyBorder="1" applyAlignment="1" applyProtection="1">
      <alignment horizontal="center" vertical="top"/>
      <protection/>
    </xf>
    <xf numFmtId="0" fontId="13" fillId="36" borderId="17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37" borderId="18" xfId="0" applyFont="1" applyFill="1" applyBorder="1" applyAlignment="1" applyProtection="1">
      <alignment horizontal="left" vertical="center"/>
      <protection locked="0"/>
    </xf>
    <xf numFmtId="0" fontId="10" fillId="37" borderId="19" xfId="0" applyFont="1" applyFill="1" applyBorder="1" applyAlignment="1" applyProtection="1">
      <alignment horizontal="center" vertical="center"/>
      <protection locked="0"/>
    </xf>
    <xf numFmtId="175" fontId="9" fillId="37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Protection="1">
      <alignment/>
      <protection/>
    </xf>
    <xf numFmtId="0" fontId="4" fillId="0" borderId="0" xfId="48" applyFont="1" applyAlignment="1" applyProtection="1">
      <alignment horizontal="right"/>
      <protection/>
    </xf>
    <xf numFmtId="3" fontId="4" fillId="0" borderId="0" xfId="48" applyNumberFormat="1" applyFont="1" applyProtection="1">
      <alignment/>
      <protection/>
    </xf>
    <xf numFmtId="4" fontId="4" fillId="0" borderId="0" xfId="48" applyNumberFormat="1" applyFont="1" applyProtection="1">
      <alignment/>
      <protection/>
    </xf>
    <xf numFmtId="10" fontId="4" fillId="0" borderId="0" xfId="48" applyNumberFormat="1" applyFont="1" applyProtection="1">
      <alignment/>
      <protection/>
    </xf>
    <xf numFmtId="170" fontId="4" fillId="0" borderId="0" xfId="48" applyNumberFormat="1" applyFont="1" applyProtection="1">
      <alignment/>
      <protection/>
    </xf>
    <xf numFmtId="4" fontId="3" fillId="0" borderId="0" xfId="51" applyNumberFormat="1" applyFont="1" applyAlignment="1" applyProtection="1">
      <alignment/>
      <protection/>
    </xf>
    <xf numFmtId="171" fontId="8" fillId="0" borderId="0" xfId="48" applyNumberFormat="1" applyFont="1" applyProtection="1">
      <alignment/>
      <protection/>
    </xf>
    <xf numFmtId="10" fontId="8" fillId="0" borderId="0" xfId="48" applyNumberFormat="1" applyFont="1" applyProtection="1">
      <alignment/>
      <protection/>
    </xf>
    <xf numFmtId="171" fontId="3" fillId="0" borderId="0" xfId="48" applyNumberFormat="1" applyFont="1" applyProtection="1">
      <alignment/>
      <protection/>
    </xf>
    <xf numFmtId="9" fontId="8" fillId="0" borderId="0" xfId="51" applyFont="1" applyAlignment="1" applyProtection="1">
      <alignment horizontal="center"/>
      <protection/>
    </xf>
    <xf numFmtId="0" fontId="3" fillId="0" borderId="0" xfId="48" applyFont="1" applyAlignment="1" applyProtection="1">
      <alignment horizontal="right"/>
      <protection/>
    </xf>
    <xf numFmtId="9" fontId="3" fillId="0" borderId="0" xfId="51" applyFont="1" applyAlignment="1" applyProtection="1">
      <alignment horizontal="center"/>
      <protection/>
    </xf>
    <xf numFmtId="4" fontId="3" fillId="0" borderId="0" xfId="48" applyNumberFormat="1" applyFont="1" applyProtection="1" quotePrefix="1">
      <alignment/>
      <protection/>
    </xf>
    <xf numFmtId="14" fontId="3" fillId="0" borderId="0" xfId="48" applyNumberFormat="1" applyFont="1" applyProtection="1">
      <alignment/>
      <protection/>
    </xf>
    <xf numFmtId="9" fontId="3" fillId="0" borderId="0" xfId="51" applyFont="1" applyAlignment="1" applyProtection="1">
      <alignment/>
      <protection/>
    </xf>
    <xf numFmtId="10" fontId="3" fillId="0" borderId="0" xfId="51" applyNumberFormat="1" applyFont="1" applyAlignment="1" applyProtection="1">
      <alignment/>
      <protection/>
    </xf>
    <xf numFmtId="0" fontId="13" fillId="36" borderId="12" xfId="0" applyFont="1" applyFill="1" applyBorder="1" applyAlignment="1" applyProtection="1">
      <alignment horizontal="left" vertical="top" wrapText="1"/>
      <protection/>
    </xf>
    <xf numFmtId="0" fontId="13" fillId="36" borderId="17" xfId="0" applyFont="1" applyFill="1" applyBorder="1" applyAlignment="1" applyProtection="1">
      <alignment horizontal="left" vertical="top" wrapText="1"/>
      <protection/>
    </xf>
    <xf numFmtId="0" fontId="13" fillId="36" borderId="0" xfId="0" applyFont="1" applyFill="1" applyBorder="1" applyAlignment="1" applyProtection="1">
      <alignment horizontal="left" vertical="top" wrapText="1"/>
      <protection/>
    </xf>
    <xf numFmtId="0" fontId="13" fillId="36" borderId="15" xfId="0" applyFont="1" applyFill="1" applyBorder="1" applyAlignment="1" applyProtection="1">
      <alignment horizontal="left" vertical="top" wrapText="1"/>
      <protection/>
    </xf>
    <xf numFmtId="0" fontId="12" fillId="36" borderId="20" xfId="0" applyFont="1" applyFill="1" applyBorder="1" applyAlignment="1" applyProtection="1">
      <alignment horizontal="left" vertical="center"/>
      <protection/>
    </xf>
    <xf numFmtId="0" fontId="12" fillId="36" borderId="11" xfId="0" applyFont="1" applyFill="1" applyBorder="1" applyAlignment="1" applyProtection="1">
      <alignment horizontal="left" vertical="center"/>
      <protection/>
    </xf>
    <xf numFmtId="0" fontId="11" fillId="40" borderId="0" xfId="0" applyFont="1" applyFill="1" applyBorder="1" applyAlignment="1" applyProtection="1">
      <alignment horizontal="center" vertical="center" wrapText="1"/>
      <protection/>
    </xf>
    <xf numFmtId="0" fontId="5" fillId="0" borderId="0" xfId="48" applyFont="1" applyFill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0" xfId="48" applyFont="1" applyAlignment="1" applyProtection="1">
      <alignment horizontal="left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rmale_99C00035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comm/competition/state_aid/legislation/reference_rates.html" TargetMode="External" /><Relationship Id="rId2" Type="http://schemas.openxmlformats.org/officeDocument/2006/relationships/hyperlink" Target="http://www.banque-france.fr/fr/poli_mone/taux/html/page3.ht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74"/>
  <sheetViews>
    <sheetView tabSelected="1" zoomScale="85" zoomScaleNormal="85" zoomScalePageLayoutView="0" workbookViewId="0" topLeftCell="A1">
      <selection activeCell="C2" sqref="C2"/>
    </sheetView>
  </sheetViews>
  <sheetFormatPr defaultColWidth="9.140625" defaultRowHeight="12.75"/>
  <cols>
    <col min="1" max="1" width="3.421875" style="36" customWidth="1"/>
    <col min="2" max="2" width="5.8515625" style="36" customWidth="1"/>
    <col min="3" max="3" width="72.28125" style="36" bestFit="1" customWidth="1"/>
    <col min="4" max="4" width="21.7109375" style="69" bestFit="1" customWidth="1"/>
    <col min="5" max="5" width="1.8515625" style="36" customWidth="1"/>
    <col min="6" max="6" width="1.57421875" style="36" customWidth="1"/>
    <col min="7" max="7" width="24.57421875" style="70" customWidth="1"/>
    <col min="8" max="9" width="9.140625" style="36" customWidth="1"/>
    <col min="10" max="10" width="15.57421875" style="36" customWidth="1"/>
    <col min="11" max="11" width="12.8515625" style="36" customWidth="1"/>
    <col min="12" max="12" width="19.421875" style="36" bestFit="1" customWidth="1"/>
    <col min="13" max="14" width="9.140625" style="36" customWidth="1"/>
    <col min="15" max="15" width="15.00390625" style="36" bestFit="1" customWidth="1"/>
    <col min="16" max="16384" width="9.140625" style="36" customWidth="1"/>
  </cols>
  <sheetData>
    <row r="1" spans="1:12" ht="41.25" customHeight="1">
      <c r="A1" s="97" t="s">
        <v>71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2:12" ht="26.25" customHeight="1">
      <c r="B2" s="37"/>
      <c r="C2" s="71"/>
      <c r="D2" s="72"/>
      <c r="E2" s="37"/>
      <c r="F2" s="37"/>
      <c r="G2" s="36"/>
      <c r="H2" s="37"/>
      <c r="I2" s="37"/>
      <c r="J2" s="37"/>
      <c r="K2" s="37"/>
      <c r="L2" s="37"/>
    </row>
    <row r="3" spans="2:12" s="38" customFormat="1" ht="27.75" customHeight="1">
      <c r="B3" s="37"/>
      <c r="C3" s="73"/>
      <c r="D3" s="39"/>
      <c r="E3" s="39"/>
      <c r="F3" s="39"/>
      <c r="G3" s="36"/>
      <c r="H3" s="39"/>
      <c r="I3" s="39"/>
      <c r="J3" s="39"/>
      <c r="K3" s="39"/>
      <c r="L3" s="39"/>
    </row>
    <row r="4" spans="1:119" s="40" customFormat="1" ht="16.5" customHeight="1">
      <c r="A4" s="38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</row>
    <row r="5" spans="1:119" s="40" customFormat="1" ht="24" customHeight="1">
      <c r="A5" s="38"/>
      <c r="B5" s="41">
        <v>1</v>
      </c>
      <c r="C5" s="42" t="s">
        <v>73</v>
      </c>
      <c r="D5" s="34">
        <v>100000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</row>
    <row r="6" spans="2:119" s="40" customFormat="1" ht="16.5" customHeight="1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</row>
    <row r="7" spans="1:119" s="40" customFormat="1" ht="18">
      <c r="A7" s="43"/>
      <c r="B7" s="44" t="s">
        <v>67</v>
      </c>
      <c r="C7" s="43"/>
      <c r="D7" s="45"/>
      <c r="E7" s="45"/>
      <c r="F7" s="45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</row>
    <row r="8" spans="1:125" s="40" customFormat="1" ht="18" customHeight="1">
      <c r="A8" s="43"/>
      <c r="B8" s="38"/>
      <c r="C8" s="38"/>
      <c r="D8" s="38"/>
      <c r="E8" s="43"/>
      <c r="F8" s="43"/>
      <c r="G8" s="36"/>
      <c r="H8" s="36"/>
      <c r="I8" s="36"/>
      <c r="J8" s="36"/>
      <c r="K8" s="36"/>
      <c r="L8" s="36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</row>
    <row r="9" spans="1:119" ht="33" customHeight="1">
      <c r="A9" s="46"/>
      <c r="B9" s="41">
        <v>2</v>
      </c>
      <c r="C9" s="42" t="s">
        <v>70</v>
      </c>
      <c r="D9" s="47">
        <f>D5*0.7</f>
        <v>70000</v>
      </c>
      <c r="E9" s="46"/>
      <c r="F9" s="46"/>
      <c r="G9" s="36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</row>
    <row r="10" spans="1:7" ht="33" customHeight="1">
      <c r="A10" s="46"/>
      <c r="B10" s="41">
        <v>3</v>
      </c>
      <c r="C10" s="28" t="s">
        <v>74</v>
      </c>
      <c r="D10" s="48">
        <v>1</v>
      </c>
      <c r="E10" s="46"/>
      <c r="F10" s="46"/>
      <c r="G10" s="36"/>
    </row>
    <row r="11" spans="1:7" ht="33.75" customHeight="1">
      <c r="A11" s="46"/>
      <c r="B11" s="41">
        <v>4</v>
      </c>
      <c r="C11" s="28" t="s">
        <v>75</v>
      </c>
      <c r="D11" s="49">
        <f>D9*D10</f>
        <v>70000</v>
      </c>
      <c r="E11" s="46"/>
      <c r="F11" s="46"/>
      <c r="G11" s="36"/>
    </row>
    <row r="12" spans="1:7" ht="35.25" customHeight="1">
      <c r="A12" s="46"/>
      <c r="B12" s="41">
        <v>5</v>
      </c>
      <c r="C12" s="42" t="s">
        <v>52</v>
      </c>
      <c r="D12" s="50">
        <v>96</v>
      </c>
      <c r="E12" s="46"/>
      <c r="F12" s="46"/>
      <c r="G12" s="36"/>
    </row>
    <row r="13" spans="1:7" ht="31.5" customHeight="1">
      <c r="A13" s="46"/>
      <c r="B13" s="41">
        <v>6</v>
      </c>
      <c r="C13" s="42" t="s">
        <v>58</v>
      </c>
      <c r="D13" s="51" t="s">
        <v>57</v>
      </c>
      <c r="E13" s="46"/>
      <c r="F13" s="46"/>
      <c r="G13" s="36"/>
    </row>
    <row r="14" spans="1:7" ht="31.5" customHeight="1">
      <c r="A14" s="46"/>
      <c r="B14" s="41">
        <v>8</v>
      </c>
      <c r="C14" s="29" t="s">
        <v>77</v>
      </c>
      <c r="D14" s="30">
        <v>0.015</v>
      </c>
      <c r="E14" s="46"/>
      <c r="F14" s="46"/>
      <c r="G14" s="36"/>
    </row>
    <row r="15" spans="1:7" ht="31.5" customHeight="1">
      <c r="A15" s="46"/>
      <c r="B15" s="41">
        <v>9</v>
      </c>
      <c r="C15" s="42" t="s">
        <v>76</v>
      </c>
      <c r="D15" s="30">
        <v>0.011</v>
      </c>
      <c r="E15" s="46"/>
      <c r="F15" s="46"/>
      <c r="G15" s="36"/>
    </row>
    <row r="16" spans="1:7" ht="33.75" customHeight="1">
      <c r="A16" s="46"/>
      <c r="D16" s="36"/>
      <c r="E16" s="46"/>
      <c r="F16" s="46"/>
      <c r="G16" s="36"/>
    </row>
    <row r="17" spans="1:7" ht="32.25" customHeight="1">
      <c r="A17" s="46"/>
      <c r="B17" s="52"/>
      <c r="C17" s="31" t="s">
        <v>55</v>
      </c>
      <c r="D17" s="53">
        <f>+preammortamento!E55</f>
        <v>1271.2137324243959</v>
      </c>
      <c r="E17" s="46"/>
      <c r="F17" s="46"/>
      <c r="G17" s="36"/>
    </row>
    <row r="18" spans="1:7" ht="32.25" customHeight="1">
      <c r="A18" s="46"/>
      <c r="B18" s="52"/>
      <c r="C18" s="35" t="s">
        <v>56</v>
      </c>
      <c r="D18" s="54">
        <f>+preammortamento!E56</f>
        <v>0.012712137324243958</v>
      </c>
      <c r="E18" s="46"/>
      <c r="F18" s="46"/>
      <c r="G18" s="36"/>
    </row>
    <row r="19" spans="1:7" ht="17.25" customHeight="1">
      <c r="A19" s="46"/>
      <c r="B19" s="46"/>
      <c r="C19" s="46"/>
      <c r="D19" s="46"/>
      <c r="E19" s="46"/>
      <c r="F19" s="46"/>
      <c r="G19" s="36"/>
    </row>
    <row r="20" spans="4:7" ht="17.25" customHeight="1">
      <c r="D20" s="36"/>
      <c r="G20" s="36"/>
    </row>
    <row r="21" spans="2:7" ht="32.25" customHeight="1" hidden="1">
      <c r="B21" s="95" t="s">
        <v>50</v>
      </c>
      <c r="C21" s="96"/>
      <c r="D21" s="55"/>
      <c r="E21" s="56"/>
      <c r="F21" s="57"/>
      <c r="G21" s="36"/>
    </row>
    <row r="22" spans="2:7" ht="30.75" customHeight="1" hidden="1">
      <c r="B22" s="58" t="s">
        <v>54</v>
      </c>
      <c r="C22" s="59"/>
      <c r="D22" s="60"/>
      <c r="E22" s="61"/>
      <c r="F22" s="62"/>
      <c r="G22" s="36"/>
    </row>
    <row r="23" spans="2:7" ht="15" hidden="1">
      <c r="B23" s="63">
        <v>1</v>
      </c>
      <c r="C23" s="64" t="s">
        <v>68</v>
      </c>
      <c r="D23" s="64"/>
      <c r="E23" s="65"/>
      <c r="F23" s="62"/>
      <c r="G23" s="36"/>
    </row>
    <row r="24" spans="2:7" ht="15" hidden="1">
      <c r="B24" s="63">
        <v>2</v>
      </c>
      <c r="C24" s="64" t="s">
        <v>69</v>
      </c>
      <c r="D24" s="64"/>
      <c r="E24" s="65"/>
      <c r="F24" s="62"/>
      <c r="G24" s="36"/>
    </row>
    <row r="25" spans="2:7" ht="15" hidden="1">
      <c r="B25" s="63">
        <v>3</v>
      </c>
      <c r="C25" s="64" t="s">
        <v>63</v>
      </c>
      <c r="D25" s="64"/>
      <c r="E25" s="65"/>
      <c r="F25" s="62"/>
      <c r="G25" s="36"/>
    </row>
    <row r="26" spans="2:12" ht="15" hidden="1">
      <c r="B26" s="63">
        <v>4</v>
      </c>
      <c r="C26" s="64" t="s">
        <v>62</v>
      </c>
      <c r="D26" s="64"/>
      <c r="E26" s="65"/>
      <c r="F26" s="62"/>
      <c r="G26" s="36"/>
      <c r="H26" s="66"/>
      <c r="I26" s="66"/>
      <c r="J26" s="66"/>
      <c r="K26" s="57"/>
      <c r="L26" s="66"/>
    </row>
    <row r="27" spans="2:12" ht="15" hidden="1">
      <c r="B27" s="63">
        <v>5</v>
      </c>
      <c r="C27" s="64" t="s">
        <v>64</v>
      </c>
      <c r="D27" s="64"/>
      <c r="E27" s="65"/>
      <c r="F27" s="62"/>
      <c r="G27" s="36"/>
      <c r="H27" s="66"/>
      <c r="I27" s="66"/>
      <c r="J27" s="66"/>
      <c r="K27" s="57"/>
      <c r="L27" s="66"/>
    </row>
    <row r="28" spans="2:12" ht="15" hidden="1">
      <c r="B28" s="63">
        <v>6</v>
      </c>
      <c r="C28" s="64" t="s">
        <v>65</v>
      </c>
      <c r="D28" s="64"/>
      <c r="E28" s="65"/>
      <c r="F28" s="62"/>
      <c r="G28" s="36"/>
      <c r="H28" s="66"/>
      <c r="I28" s="66"/>
      <c r="J28" s="66"/>
      <c r="K28" s="57"/>
      <c r="L28" s="66"/>
    </row>
    <row r="29" spans="2:12" ht="33.75" customHeight="1" hidden="1">
      <c r="B29" s="63">
        <v>7</v>
      </c>
      <c r="C29" s="93" t="s">
        <v>59</v>
      </c>
      <c r="D29" s="93"/>
      <c r="E29" s="94"/>
      <c r="F29" s="62"/>
      <c r="G29" s="36"/>
      <c r="K29" s="57"/>
      <c r="L29" s="66"/>
    </row>
    <row r="30" spans="2:12" ht="15.75" hidden="1" thickBot="1">
      <c r="B30" s="63">
        <v>8</v>
      </c>
      <c r="C30" s="64" t="s">
        <v>61</v>
      </c>
      <c r="D30" s="64"/>
      <c r="E30" s="65"/>
      <c r="F30" s="62"/>
      <c r="G30" s="36"/>
      <c r="K30" s="57"/>
      <c r="L30" s="66"/>
    </row>
    <row r="31" spans="2:7" ht="18" customHeight="1" hidden="1">
      <c r="B31" s="63">
        <v>9</v>
      </c>
      <c r="C31" s="93" t="s">
        <v>60</v>
      </c>
      <c r="D31" s="93"/>
      <c r="E31" s="94"/>
      <c r="F31" s="32" t="s">
        <v>51</v>
      </c>
      <c r="G31" s="56"/>
    </row>
    <row r="32" spans="2:7" ht="15.75" hidden="1" thickBot="1">
      <c r="B32" s="67">
        <v>10</v>
      </c>
      <c r="C32" s="91" t="s">
        <v>66</v>
      </c>
      <c r="D32" s="91"/>
      <c r="E32" s="92"/>
      <c r="F32" s="33" t="s">
        <v>53</v>
      </c>
      <c r="G32" s="68"/>
    </row>
    <row r="33" ht="15">
      <c r="G33" s="36"/>
    </row>
    <row r="34" ht="15">
      <c r="G34" s="36"/>
    </row>
    <row r="35" ht="15">
      <c r="G35" s="36"/>
    </row>
    <row r="36" ht="15">
      <c r="G36" s="36"/>
    </row>
    <row r="37" ht="15">
      <c r="G37" s="36"/>
    </row>
    <row r="38" ht="15">
      <c r="G38" s="36"/>
    </row>
    <row r="39" ht="15">
      <c r="G39" s="36"/>
    </row>
    <row r="40" ht="15">
      <c r="G40" s="36"/>
    </row>
    <row r="41" ht="15">
      <c r="G41" s="36"/>
    </row>
    <row r="42" ht="15">
      <c r="G42" s="36"/>
    </row>
    <row r="43" ht="15">
      <c r="G43" s="36"/>
    </row>
    <row r="44" ht="15">
      <c r="G44" s="36"/>
    </row>
    <row r="45" ht="15">
      <c r="G45" s="36"/>
    </row>
    <row r="46" ht="15">
      <c r="G46" s="36"/>
    </row>
    <row r="47" ht="15">
      <c r="G47" s="36"/>
    </row>
    <row r="48" ht="15">
      <c r="G48" s="36"/>
    </row>
    <row r="49" ht="15">
      <c r="G49" s="36"/>
    </row>
    <row r="50" ht="15">
      <c r="G50" s="36"/>
    </row>
    <row r="51" ht="15">
      <c r="G51" s="36"/>
    </row>
    <row r="52" ht="15">
      <c r="G52" s="36"/>
    </row>
    <row r="53" ht="15">
      <c r="G53" s="36"/>
    </row>
    <row r="54" ht="15">
      <c r="G54" s="36"/>
    </row>
    <row r="55" ht="15">
      <c r="G55" s="36"/>
    </row>
    <row r="56" ht="15">
      <c r="G56" s="36"/>
    </row>
    <row r="57" ht="15">
      <c r="G57" s="36"/>
    </row>
    <row r="58" ht="15">
      <c r="G58" s="36"/>
    </row>
    <row r="59" ht="15">
      <c r="G59" s="36"/>
    </row>
    <row r="60" ht="15">
      <c r="G60" s="36"/>
    </row>
    <row r="61" ht="15">
      <c r="G61" s="36"/>
    </row>
    <row r="62" ht="15">
      <c r="G62" s="36"/>
    </row>
    <row r="63" ht="15">
      <c r="G63" s="36"/>
    </row>
    <row r="64" ht="15">
      <c r="G64" s="36"/>
    </row>
    <row r="65" ht="15">
      <c r="G65" s="36"/>
    </row>
    <row r="66" ht="15">
      <c r="G66" s="36"/>
    </row>
    <row r="67" ht="15">
      <c r="G67" s="36"/>
    </row>
    <row r="68" ht="15">
      <c r="G68" s="36"/>
    </row>
    <row r="69" ht="15">
      <c r="G69" s="36"/>
    </row>
    <row r="70" ht="15">
      <c r="G70" s="36"/>
    </row>
    <row r="71" ht="15">
      <c r="G71" s="36"/>
    </row>
    <row r="72" ht="15">
      <c r="G72" s="36"/>
    </row>
    <row r="73" ht="15">
      <c r="G73" s="36"/>
    </row>
    <row r="74" ht="15">
      <c r="G74" s="36"/>
    </row>
  </sheetData>
  <sheetProtection password="DC23" sheet="1" selectLockedCells="1"/>
  <protectedRanges>
    <protectedRange sqref="F31:G32 D10:D11 K9:K14 K17:K21 K22:L24 D14:D15" name="Intervallo1"/>
  </protectedRanges>
  <mergeCells count="5">
    <mergeCell ref="C32:E32"/>
    <mergeCell ref="C29:E29"/>
    <mergeCell ref="C31:E31"/>
    <mergeCell ref="B21:C21"/>
    <mergeCell ref="A1:L1"/>
  </mergeCells>
  <hyperlinks>
    <hyperlink ref="F31" r:id="rId1" display="*   tasso di riferimento UE"/>
    <hyperlink ref="F32" r:id="rId2" display="** euribor 3 mesi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2"/>
    <pageSetUpPr fitToPage="1"/>
  </sheetPr>
  <dimension ref="A1:H71"/>
  <sheetViews>
    <sheetView showGridLines="0" zoomScalePageLayoutView="0" workbookViewId="0" topLeftCell="A1">
      <selection activeCell="A26" sqref="A26"/>
    </sheetView>
  </sheetViews>
  <sheetFormatPr defaultColWidth="12.57421875" defaultRowHeight="12.75"/>
  <cols>
    <col min="1" max="1" width="17.421875" style="3" customWidth="1"/>
    <col min="2" max="2" width="19.140625" style="15" customWidth="1"/>
    <col min="3" max="3" width="14.28125" style="15" bestFit="1" customWidth="1"/>
    <col min="4" max="4" width="10.140625" style="3" bestFit="1" customWidth="1"/>
    <col min="5" max="5" width="22.8515625" style="15" customWidth="1"/>
    <col min="6" max="6" width="13.140625" style="15" customWidth="1"/>
    <col min="7" max="7" width="13.00390625" style="10" bestFit="1" customWidth="1"/>
    <col min="8" max="8" width="15.421875" style="15" bestFit="1" customWidth="1"/>
    <col min="9" max="9" width="23.140625" style="74" customWidth="1"/>
    <col min="10" max="16384" width="12.57421875" style="3" customWidth="1"/>
  </cols>
  <sheetData>
    <row r="1" ht="15">
      <c r="A1" s="100" t="s">
        <v>78</v>
      </c>
    </row>
    <row r="2" ht="15">
      <c r="A2" s="21"/>
    </row>
    <row r="3" spans="1:8" ht="15">
      <c r="A3" s="6" t="s">
        <v>1</v>
      </c>
      <c r="B3" s="12" t="s">
        <v>2</v>
      </c>
      <c r="C3" s="12" t="s">
        <v>3</v>
      </c>
      <c r="D3" s="6" t="s">
        <v>4</v>
      </c>
      <c r="E3" s="12" t="s">
        <v>5</v>
      </c>
      <c r="F3" s="12" t="s">
        <v>6</v>
      </c>
      <c r="G3" s="7" t="s">
        <v>7</v>
      </c>
      <c r="H3" s="12" t="s">
        <v>8</v>
      </c>
    </row>
    <row r="4" spans="1:8" ht="15">
      <c r="A4" s="2" t="s">
        <v>9</v>
      </c>
      <c r="B4" s="13" t="s">
        <v>10</v>
      </c>
      <c r="C4" s="14" t="s">
        <v>11</v>
      </c>
      <c r="D4" s="2" t="s">
        <v>12</v>
      </c>
      <c r="E4" s="13" t="s">
        <v>13</v>
      </c>
      <c r="F4" s="13" t="s">
        <v>0</v>
      </c>
      <c r="G4" s="9" t="s">
        <v>14</v>
      </c>
      <c r="H4" s="13" t="s">
        <v>0</v>
      </c>
    </row>
    <row r="5" spans="1:8" ht="15">
      <c r="A5" s="2" t="s">
        <v>72</v>
      </c>
      <c r="B5" s="13" t="s">
        <v>16</v>
      </c>
      <c r="D5" s="1" t="s">
        <v>17</v>
      </c>
      <c r="E5" s="13" t="s">
        <v>18</v>
      </c>
      <c r="F5" s="13" t="s">
        <v>19</v>
      </c>
      <c r="G5" s="9" t="s">
        <v>20</v>
      </c>
      <c r="H5" s="13" t="s">
        <v>21</v>
      </c>
    </row>
    <row r="6" spans="1:8" ht="15">
      <c r="A6" s="2" t="s">
        <v>22</v>
      </c>
      <c r="B6" s="13" t="s">
        <v>23</v>
      </c>
      <c r="D6" s="2" t="s">
        <v>24</v>
      </c>
      <c r="H6" s="13" t="s">
        <v>25</v>
      </c>
    </row>
    <row r="7" spans="1:8" ht="15">
      <c r="A7" s="3">
        <v>1</v>
      </c>
      <c r="B7" s="15">
        <f>+F62</f>
        <v>70000</v>
      </c>
      <c r="C7" s="15">
        <v>0</v>
      </c>
      <c r="D7" s="23">
        <f>+F63</f>
        <v>0.015</v>
      </c>
      <c r="E7" s="15">
        <f>(B7*D7)/2</f>
        <v>525</v>
      </c>
      <c r="F7" s="15">
        <f aca="true" t="shared" si="0" ref="F7:F22">E7+C7</f>
        <v>525</v>
      </c>
      <c r="G7" s="10">
        <f>POWER((1/((1+((D7)/2)*1))),A7)</f>
        <v>0.9925558312655086</v>
      </c>
      <c r="H7" s="15">
        <f aca="true" t="shared" si="1" ref="H7:H22">F7*G7</f>
        <v>521.091811414392</v>
      </c>
    </row>
    <row r="8" spans="1:8" ht="15">
      <c r="A8" s="3">
        <v>2</v>
      </c>
      <c r="B8" s="15">
        <f>+B7</f>
        <v>70000</v>
      </c>
      <c r="C8" s="15">
        <v>0</v>
      </c>
      <c r="D8" s="23">
        <f>+D7</f>
        <v>0.015</v>
      </c>
      <c r="E8" s="15">
        <f>(B7*D8)/2</f>
        <v>525</v>
      </c>
      <c r="F8" s="15">
        <f t="shared" si="0"/>
        <v>525</v>
      </c>
      <c r="G8" s="10">
        <f aca="true" t="shared" si="2" ref="G8:G22">POWER((1/((1+((D8)/2)*1))),A8)</f>
        <v>0.9851670781791648</v>
      </c>
      <c r="H8" s="15">
        <f t="shared" si="1"/>
        <v>517.2127160440615</v>
      </c>
    </row>
    <row r="9" spans="1:8" ht="15">
      <c r="A9" s="3">
        <v>3</v>
      </c>
      <c r="B9" s="15">
        <f>+B8-C9</f>
        <v>65000</v>
      </c>
      <c r="C9" s="15">
        <f>+B8/14</f>
        <v>5000</v>
      </c>
      <c r="D9" s="23">
        <f>+D8</f>
        <v>0.015</v>
      </c>
      <c r="E9" s="15">
        <f aca="true" t="shared" si="3" ref="E9:E22">(B8*D9)/2</f>
        <v>525</v>
      </c>
      <c r="F9" s="15">
        <f t="shared" si="0"/>
        <v>5525</v>
      </c>
      <c r="G9" s="10">
        <f t="shared" si="2"/>
        <v>0.9778333282175332</v>
      </c>
      <c r="H9" s="15">
        <f t="shared" si="1"/>
        <v>5402.529138401871</v>
      </c>
    </row>
    <row r="10" spans="1:8" ht="15">
      <c r="A10" s="3">
        <v>4</v>
      </c>
      <c r="B10" s="15">
        <f aca="true" t="shared" si="4" ref="B10:B22">+B9-C10</f>
        <v>60000</v>
      </c>
      <c r="C10" s="15">
        <f>+C9</f>
        <v>5000</v>
      </c>
      <c r="D10" s="23">
        <f aca="true" t="shared" si="5" ref="D10:D22">+D9</f>
        <v>0.015</v>
      </c>
      <c r="E10" s="15">
        <f t="shared" si="3"/>
        <v>487.5</v>
      </c>
      <c r="F10" s="15">
        <f t="shared" si="0"/>
        <v>5487.5</v>
      </c>
      <c r="G10" s="10">
        <f t="shared" si="2"/>
        <v>0.9705541719280727</v>
      </c>
      <c r="H10" s="15">
        <f t="shared" si="1"/>
        <v>5325.916018455299</v>
      </c>
    </row>
    <row r="11" spans="1:8" ht="15">
      <c r="A11" s="3">
        <v>5</v>
      </c>
      <c r="B11" s="15">
        <f t="shared" si="4"/>
        <v>55000</v>
      </c>
      <c r="C11" s="15">
        <f aca="true" t="shared" si="6" ref="C11:C22">+C10</f>
        <v>5000</v>
      </c>
      <c r="D11" s="23">
        <f t="shared" si="5"/>
        <v>0.015</v>
      </c>
      <c r="E11" s="15">
        <f t="shared" si="3"/>
        <v>450</v>
      </c>
      <c r="F11" s="15">
        <f t="shared" si="0"/>
        <v>5450</v>
      </c>
      <c r="G11" s="10">
        <f t="shared" si="2"/>
        <v>0.9633292029062756</v>
      </c>
      <c r="H11" s="15">
        <f t="shared" si="1"/>
        <v>5250.144155839202</v>
      </c>
    </row>
    <row r="12" spans="1:8" ht="15">
      <c r="A12" s="3">
        <v>6</v>
      </c>
      <c r="B12" s="15">
        <f t="shared" si="4"/>
        <v>50000</v>
      </c>
      <c r="C12" s="15">
        <f t="shared" si="6"/>
        <v>5000</v>
      </c>
      <c r="D12" s="23">
        <f t="shared" si="5"/>
        <v>0.015</v>
      </c>
      <c r="E12" s="15">
        <f t="shared" si="3"/>
        <v>412.5</v>
      </c>
      <c r="F12" s="15">
        <f t="shared" si="0"/>
        <v>5412.5</v>
      </c>
      <c r="G12" s="10">
        <f t="shared" si="2"/>
        <v>0.9561580177729782</v>
      </c>
      <c r="H12" s="15">
        <f t="shared" si="1"/>
        <v>5175.205271196244</v>
      </c>
    </row>
    <row r="13" spans="1:8" ht="15">
      <c r="A13" s="3">
        <v>7</v>
      </c>
      <c r="B13" s="15">
        <f t="shared" si="4"/>
        <v>45000</v>
      </c>
      <c r="C13" s="15">
        <f t="shared" si="6"/>
        <v>5000</v>
      </c>
      <c r="D13" s="23">
        <f t="shared" si="5"/>
        <v>0.015</v>
      </c>
      <c r="E13" s="15">
        <f t="shared" si="3"/>
        <v>375</v>
      </c>
      <c r="F13" s="15">
        <f t="shared" si="0"/>
        <v>5375</v>
      </c>
      <c r="G13" s="10">
        <f t="shared" si="2"/>
        <v>0.9490402161518393</v>
      </c>
      <c r="H13" s="15">
        <f t="shared" si="1"/>
        <v>5101.091161816136</v>
      </c>
    </row>
    <row r="14" spans="1:8" ht="15">
      <c r="A14" s="3">
        <v>8</v>
      </c>
      <c r="B14" s="15">
        <f t="shared" si="4"/>
        <v>40000</v>
      </c>
      <c r="C14" s="15">
        <f t="shared" si="6"/>
        <v>5000</v>
      </c>
      <c r="D14" s="23">
        <f t="shared" si="5"/>
        <v>0.015</v>
      </c>
      <c r="E14" s="15">
        <f t="shared" si="3"/>
        <v>337.5</v>
      </c>
      <c r="F14" s="15">
        <f t="shared" si="0"/>
        <v>5337.5</v>
      </c>
      <c r="G14" s="10">
        <f t="shared" si="2"/>
        <v>0.9419754006469869</v>
      </c>
      <c r="H14" s="15">
        <f t="shared" si="1"/>
        <v>5027.7937009532925</v>
      </c>
    </row>
    <row r="15" spans="1:8" ht="15">
      <c r="A15" s="3">
        <v>9</v>
      </c>
      <c r="B15" s="15">
        <f t="shared" si="4"/>
        <v>35000</v>
      </c>
      <c r="C15" s="15">
        <f t="shared" si="6"/>
        <v>5000</v>
      </c>
      <c r="D15" s="23">
        <f t="shared" si="5"/>
        <v>0.015</v>
      </c>
      <c r="E15" s="15">
        <f t="shared" si="3"/>
        <v>300</v>
      </c>
      <c r="F15" s="15">
        <f t="shared" si="0"/>
        <v>5300</v>
      </c>
      <c r="G15" s="10">
        <f t="shared" si="2"/>
        <v>0.9349631768208306</v>
      </c>
      <c r="H15" s="15">
        <f t="shared" si="1"/>
        <v>4955.304837150402</v>
      </c>
    </row>
    <row r="16" spans="1:8" ht="15">
      <c r="A16" s="3">
        <v>10</v>
      </c>
      <c r="B16" s="15">
        <f t="shared" si="4"/>
        <v>30000</v>
      </c>
      <c r="C16" s="15">
        <f t="shared" si="6"/>
        <v>5000</v>
      </c>
      <c r="D16" s="23">
        <f t="shared" si="5"/>
        <v>0.015</v>
      </c>
      <c r="E16" s="15">
        <f t="shared" si="3"/>
        <v>262.5</v>
      </c>
      <c r="F16" s="15">
        <f t="shared" si="0"/>
        <v>5262.5</v>
      </c>
      <c r="G16" s="10">
        <f t="shared" si="2"/>
        <v>0.9280031531720403</v>
      </c>
      <c r="H16" s="15">
        <f t="shared" si="1"/>
        <v>4883.616593567862</v>
      </c>
    </row>
    <row r="17" spans="1:8" ht="15">
      <c r="A17" s="3">
        <v>11</v>
      </c>
      <c r="B17" s="15">
        <f t="shared" si="4"/>
        <v>25000</v>
      </c>
      <c r="C17" s="15">
        <f t="shared" si="6"/>
        <v>5000</v>
      </c>
      <c r="D17" s="23">
        <f t="shared" si="5"/>
        <v>0.015</v>
      </c>
      <c r="E17" s="15">
        <f t="shared" si="3"/>
        <v>225</v>
      </c>
      <c r="F17" s="15">
        <f t="shared" si="0"/>
        <v>5225</v>
      </c>
      <c r="G17" s="10">
        <f t="shared" si="2"/>
        <v>0.9210949411136875</v>
      </c>
      <c r="H17" s="15">
        <f t="shared" si="1"/>
        <v>4812.7210673190175</v>
      </c>
    </row>
    <row r="18" spans="1:8" ht="15">
      <c r="A18" s="3">
        <v>12</v>
      </c>
      <c r="B18" s="15">
        <f t="shared" si="4"/>
        <v>20000</v>
      </c>
      <c r="C18" s="15">
        <f t="shared" si="6"/>
        <v>5000</v>
      </c>
      <c r="D18" s="23">
        <f t="shared" si="5"/>
        <v>0.015</v>
      </c>
      <c r="E18" s="15">
        <f t="shared" si="3"/>
        <v>187.5</v>
      </c>
      <c r="F18" s="15">
        <f t="shared" si="0"/>
        <v>5187.5</v>
      </c>
      <c r="G18" s="10">
        <f t="shared" si="2"/>
        <v>0.9142381549515509</v>
      </c>
      <c r="H18" s="15">
        <f t="shared" si="1"/>
        <v>4742.61042881117</v>
      </c>
    </row>
    <row r="19" spans="1:8" ht="15">
      <c r="A19" s="3">
        <v>13</v>
      </c>
      <c r="B19" s="15">
        <f t="shared" si="4"/>
        <v>15000</v>
      </c>
      <c r="C19" s="15">
        <f t="shared" si="6"/>
        <v>5000</v>
      </c>
      <c r="D19" s="23">
        <f t="shared" si="5"/>
        <v>0.015</v>
      </c>
      <c r="E19" s="15">
        <f t="shared" si="3"/>
        <v>150</v>
      </c>
      <c r="F19" s="15">
        <f t="shared" si="0"/>
        <v>5150</v>
      </c>
      <c r="G19" s="10">
        <f t="shared" si="2"/>
        <v>0.9074324118625815</v>
      </c>
      <c r="H19" s="15">
        <f t="shared" si="1"/>
        <v>4673.276921092294</v>
      </c>
    </row>
    <row r="20" spans="1:8" ht="15">
      <c r="A20" s="3">
        <v>14</v>
      </c>
      <c r="B20" s="15">
        <f t="shared" si="4"/>
        <v>10000</v>
      </c>
      <c r="C20" s="15">
        <f t="shared" si="6"/>
        <v>5000</v>
      </c>
      <c r="D20" s="23">
        <f t="shared" si="5"/>
        <v>0.015</v>
      </c>
      <c r="E20" s="15">
        <f t="shared" si="3"/>
        <v>112.5</v>
      </c>
      <c r="F20" s="15">
        <f t="shared" si="0"/>
        <v>5112.5</v>
      </c>
      <c r="G20" s="10">
        <f t="shared" si="2"/>
        <v>0.9006773318735299</v>
      </c>
      <c r="H20" s="15">
        <f t="shared" si="1"/>
        <v>4604.712859203421</v>
      </c>
    </row>
    <row r="21" spans="1:8" ht="15">
      <c r="A21" s="3">
        <v>15</v>
      </c>
      <c r="B21" s="15">
        <f t="shared" si="4"/>
        <v>5000</v>
      </c>
      <c r="C21" s="15">
        <f t="shared" si="6"/>
        <v>5000</v>
      </c>
      <c r="D21" s="23">
        <f t="shared" si="5"/>
        <v>0.015</v>
      </c>
      <c r="E21" s="15">
        <f t="shared" si="3"/>
        <v>75</v>
      </c>
      <c r="F21" s="15">
        <f t="shared" si="0"/>
        <v>5075</v>
      </c>
      <c r="G21" s="10">
        <f t="shared" si="2"/>
        <v>0.893972537839732</v>
      </c>
      <c r="H21" s="15">
        <f t="shared" si="1"/>
        <v>4536.91062953664</v>
      </c>
    </row>
    <row r="22" spans="1:8" ht="15">
      <c r="A22" s="3">
        <v>16</v>
      </c>
      <c r="B22" s="15">
        <f t="shared" si="4"/>
        <v>0</v>
      </c>
      <c r="C22" s="15">
        <f t="shared" si="6"/>
        <v>5000</v>
      </c>
      <c r="D22" s="23">
        <f t="shared" si="5"/>
        <v>0.015</v>
      </c>
      <c r="E22" s="15">
        <f t="shared" si="3"/>
        <v>37.5</v>
      </c>
      <c r="F22" s="15">
        <f t="shared" si="0"/>
        <v>5037.5</v>
      </c>
      <c r="G22" s="10">
        <f t="shared" si="2"/>
        <v>0.8873176554240515</v>
      </c>
      <c r="H22" s="15">
        <f t="shared" si="1"/>
        <v>4469.86268919866</v>
      </c>
    </row>
    <row r="23" ht="15">
      <c r="D23" s="24"/>
    </row>
    <row r="24" spans="4:8" ht="15">
      <c r="D24" s="24"/>
      <c r="E24" s="16" t="s">
        <v>26</v>
      </c>
      <c r="G24" s="11" t="s">
        <v>41</v>
      </c>
      <c r="H24" s="17">
        <f>SUM(H7:H23)</f>
        <v>69999.99999999997</v>
      </c>
    </row>
    <row r="25" ht="15">
      <c r="D25" s="24"/>
    </row>
    <row r="26" spans="1:4" ht="15">
      <c r="A26" s="100" t="s">
        <v>79</v>
      </c>
      <c r="D26" s="24"/>
    </row>
    <row r="27" spans="1:4" ht="15">
      <c r="A27" s="21"/>
      <c r="D27" s="24"/>
    </row>
    <row r="28" spans="1:8" ht="15">
      <c r="A28" s="6" t="s">
        <v>1</v>
      </c>
      <c r="B28" s="12" t="s">
        <v>2</v>
      </c>
      <c r="C28" s="12" t="s">
        <v>3</v>
      </c>
      <c r="D28" s="25" t="s">
        <v>4</v>
      </c>
      <c r="E28" s="12" t="s">
        <v>5</v>
      </c>
      <c r="F28" s="12" t="s">
        <v>6</v>
      </c>
      <c r="G28" s="7" t="s">
        <v>7</v>
      </c>
      <c r="H28" s="12" t="s">
        <v>8</v>
      </c>
    </row>
    <row r="29" spans="1:8" ht="15">
      <c r="A29" s="2" t="s">
        <v>9</v>
      </c>
      <c r="B29" s="13" t="s">
        <v>10</v>
      </c>
      <c r="C29" s="14" t="s">
        <v>11</v>
      </c>
      <c r="D29" s="26" t="s">
        <v>12</v>
      </c>
      <c r="E29" s="13" t="s">
        <v>13</v>
      </c>
      <c r="F29" s="13" t="s">
        <v>0</v>
      </c>
      <c r="G29" s="9" t="s">
        <v>14</v>
      </c>
      <c r="H29" s="13" t="s">
        <v>0</v>
      </c>
    </row>
    <row r="30" spans="1:8" ht="15">
      <c r="A30" s="2" t="s">
        <v>15</v>
      </c>
      <c r="D30" s="27" t="s">
        <v>17</v>
      </c>
      <c r="E30" s="13" t="s">
        <v>18</v>
      </c>
      <c r="F30" s="13" t="s">
        <v>19</v>
      </c>
      <c r="G30" s="9" t="s">
        <v>20</v>
      </c>
      <c r="H30" s="13" t="s">
        <v>21</v>
      </c>
    </row>
    <row r="31" spans="2:8" ht="15">
      <c r="B31" s="13" t="s">
        <v>27</v>
      </c>
      <c r="D31" s="26" t="s">
        <v>28</v>
      </c>
      <c r="H31" s="13" t="s">
        <v>25</v>
      </c>
    </row>
    <row r="32" spans="1:8" ht="15">
      <c r="A32" s="3">
        <v>1</v>
      </c>
      <c r="B32" s="15">
        <f>+B7</f>
        <v>70000</v>
      </c>
      <c r="C32" s="15">
        <v>0</v>
      </c>
      <c r="D32" s="24">
        <f>+E67</f>
        <v>0.011</v>
      </c>
      <c r="E32" s="15">
        <f>(B32*D32)/2</f>
        <v>385</v>
      </c>
      <c r="F32" s="15">
        <f aca="true" t="shared" si="7" ref="F32:F47">E32+C32</f>
        <v>385</v>
      </c>
      <c r="G32" s="10">
        <f aca="true" t="shared" si="8" ref="G32:G47">+G7</f>
        <v>0.9925558312655086</v>
      </c>
      <c r="H32" s="15">
        <f aca="true" t="shared" si="9" ref="H32:H47">F32*G32</f>
        <v>382.1339950372208</v>
      </c>
    </row>
    <row r="33" spans="1:8" ht="15">
      <c r="A33" s="3">
        <v>2</v>
      </c>
      <c r="B33" s="15">
        <f>+B32</f>
        <v>70000</v>
      </c>
      <c r="C33" s="15">
        <v>0</v>
      </c>
      <c r="D33" s="24">
        <f>+D32</f>
        <v>0.011</v>
      </c>
      <c r="E33" s="15">
        <f>(B32*D33)/2</f>
        <v>385</v>
      </c>
      <c r="F33" s="15">
        <f t="shared" si="7"/>
        <v>385</v>
      </c>
      <c r="G33" s="10">
        <f t="shared" si="8"/>
        <v>0.9851670781791648</v>
      </c>
      <c r="H33" s="15">
        <f t="shared" si="9"/>
        <v>379.28932509897845</v>
      </c>
    </row>
    <row r="34" spans="1:8" ht="15">
      <c r="A34" s="3">
        <v>3</v>
      </c>
      <c r="B34" s="15">
        <f aca="true" t="shared" si="10" ref="B34:B47">B33-C34</f>
        <v>65000</v>
      </c>
      <c r="C34" s="15">
        <f>+B33/14</f>
        <v>5000</v>
      </c>
      <c r="D34" s="24">
        <f aca="true" t="shared" si="11" ref="D34:D47">+D33</f>
        <v>0.011</v>
      </c>
      <c r="E34" s="15">
        <f aca="true" t="shared" si="12" ref="E34:E47">(B33*D34)/2</f>
        <v>385</v>
      </c>
      <c r="F34" s="15">
        <f t="shared" si="7"/>
        <v>5385</v>
      </c>
      <c r="G34" s="10">
        <f t="shared" si="8"/>
        <v>0.9778333282175332</v>
      </c>
      <c r="H34" s="15">
        <f t="shared" si="9"/>
        <v>5265.632472451416</v>
      </c>
    </row>
    <row r="35" spans="1:8" ht="15">
      <c r="A35" s="3">
        <v>4</v>
      </c>
      <c r="B35" s="15">
        <f t="shared" si="10"/>
        <v>60000</v>
      </c>
      <c r="C35" s="15">
        <f>C34</f>
        <v>5000</v>
      </c>
      <c r="D35" s="24">
        <f t="shared" si="11"/>
        <v>0.011</v>
      </c>
      <c r="E35" s="15">
        <f t="shared" si="12"/>
        <v>357.5</v>
      </c>
      <c r="F35" s="15">
        <f t="shared" si="7"/>
        <v>5357.5</v>
      </c>
      <c r="G35" s="10">
        <f t="shared" si="8"/>
        <v>0.9705541719280727</v>
      </c>
      <c r="H35" s="15">
        <f t="shared" si="9"/>
        <v>5199.74397610465</v>
      </c>
    </row>
    <row r="36" spans="1:8" ht="15">
      <c r="A36" s="3">
        <v>5</v>
      </c>
      <c r="B36" s="15">
        <f t="shared" si="10"/>
        <v>55000</v>
      </c>
      <c r="C36" s="15">
        <f aca="true" t="shared" si="13" ref="C36:C47">C35</f>
        <v>5000</v>
      </c>
      <c r="D36" s="24">
        <f t="shared" si="11"/>
        <v>0.011</v>
      </c>
      <c r="E36" s="15">
        <f t="shared" si="12"/>
        <v>330</v>
      </c>
      <c r="F36" s="15">
        <f t="shared" si="7"/>
        <v>5330</v>
      </c>
      <c r="G36" s="10">
        <f t="shared" si="8"/>
        <v>0.9633292029062756</v>
      </c>
      <c r="H36" s="15">
        <f t="shared" si="9"/>
        <v>5134.544651490449</v>
      </c>
    </row>
    <row r="37" spans="1:8" ht="15">
      <c r="A37" s="3">
        <v>6</v>
      </c>
      <c r="B37" s="15">
        <f t="shared" si="10"/>
        <v>50000</v>
      </c>
      <c r="C37" s="15">
        <f t="shared" si="13"/>
        <v>5000</v>
      </c>
      <c r="D37" s="24">
        <f t="shared" si="11"/>
        <v>0.011</v>
      </c>
      <c r="E37" s="15">
        <f t="shared" si="12"/>
        <v>302.5</v>
      </c>
      <c r="F37" s="15">
        <f t="shared" si="7"/>
        <v>5302.5</v>
      </c>
      <c r="G37" s="10">
        <f t="shared" si="8"/>
        <v>0.9561580177729782</v>
      </c>
      <c r="H37" s="15">
        <f t="shared" si="9"/>
        <v>5070.027889241217</v>
      </c>
    </row>
    <row r="38" spans="1:8" ht="15">
      <c r="A38" s="3">
        <v>7</v>
      </c>
      <c r="B38" s="15">
        <f t="shared" si="10"/>
        <v>45000</v>
      </c>
      <c r="C38" s="15">
        <f t="shared" si="13"/>
        <v>5000</v>
      </c>
      <c r="D38" s="24">
        <f t="shared" si="11"/>
        <v>0.011</v>
      </c>
      <c r="E38" s="15">
        <f t="shared" si="12"/>
        <v>275</v>
      </c>
      <c r="F38" s="15">
        <f t="shared" si="7"/>
        <v>5275</v>
      </c>
      <c r="G38" s="10">
        <f t="shared" si="8"/>
        <v>0.9490402161518393</v>
      </c>
      <c r="H38" s="15">
        <f t="shared" si="9"/>
        <v>5006.187140200952</v>
      </c>
    </row>
    <row r="39" spans="1:8" ht="15">
      <c r="A39" s="3">
        <v>8</v>
      </c>
      <c r="B39" s="15">
        <f t="shared" si="10"/>
        <v>40000</v>
      </c>
      <c r="C39" s="15">
        <f t="shared" si="13"/>
        <v>5000</v>
      </c>
      <c r="D39" s="24">
        <f t="shared" si="11"/>
        <v>0.011</v>
      </c>
      <c r="E39" s="15">
        <f t="shared" si="12"/>
        <v>247.49999999999997</v>
      </c>
      <c r="F39" s="15">
        <f t="shared" si="7"/>
        <v>5247.5</v>
      </c>
      <c r="G39" s="10">
        <f t="shared" si="8"/>
        <v>0.9419754006469869</v>
      </c>
      <c r="H39" s="15">
        <f t="shared" si="9"/>
        <v>4943.015914895064</v>
      </c>
    </row>
    <row r="40" spans="1:8" ht="15">
      <c r="A40" s="3">
        <v>9</v>
      </c>
      <c r="B40" s="15">
        <f t="shared" si="10"/>
        <v>35000</v>
      </c>
      <c r="C40" s="15">
        <f t="shared" si="13"/>
        <v>5000</v>
      </c>
      <c r="D40" s="24">
        <f t="shared" si="11"/>
        <v>0.011</v>
      </c>
      <c r="E40" s="15">
        <f t="shared" si="12"/>
        <v>220</v>
      </c>
      <c r="F40" s="15">
        <f t="shared" si="7"/>
        <v>5220</v>
      </c>
      <c r="G40" s="10">
        <f t="shared" si="8"/>
        <v>0.9349631768208306</v>
      </c>
      <c r="H40" s="15">
        <f t="shared" si="9"/>
        <v>4880.507783004736</v>
      </c>
    </row>
    <row r="41" spans="1:8" ht="15">
      <c r="A41" s="3">
        <v>10</v>
      </c>
      <c r="B41" s="15">
        <f t="shared" si="10"/>
        <v>30000</v>
      </c>
      <c r="C41" s="15">
        <f t="shared" si="13"/>
        <v>5000</v>
      </c>
      <c r="D41" s="24">
        <f t="shared" si="11"/>
        <v>0.011</v>
      </c>
      <c r="E41" s="15">
        <f t="shared" si="12"/>
        <v>192.5</v>
      </c>
      <c r="F41" s="15">
        <f t="shared" si="7"/>
        <v>5192.5</v>
      </c>
      <c r="G41" s="10">
        <f t="shared" si="8"/>
        <v>0.9280031531720403</v>
      </c>
      <c r="H41" s="15">
        <f t="shared" si="9"/>
        <v>4818.6563728458195</v>
      </c>
    </row>
    <row r="42" spans="1:8" ht="15">
      <c r="A42" s="3">
        <v>11</v>
      </c>
      <c r="B42" s="15">
        <f t="shared" si="10"/>
        <v>25000</v>
      </c>
      <c r="C42" s="15">
        <f t="shared" si="13"/>
        <v>5000</v>
      </c>
      <c r="D42" s="24">
        <f t="shared" si="11"/>
        <v>0.011</v>
      </c>
      <c r="E42" s="15">
        <f t="shared" si="12"/>
        <v>165</v>
      </c>
      <c r="F42" s="15">
        <f t="shared" si="7"/>
        <v>5165</v>
      </c>
      <c r="G42" s="10">
        <f t="shared" si="8"/>
        <v>0.9210949411136875</v>
      </c>
      <c r="H42" s="15">
        <f t="shared" si="9"/>
        <v>4757.455370852196</v>
      </c>
    </row>
    <row r="43" spans="1:8" ht="15">
      <c r="A43" s="3">
        <v>12</v>
      </c>
      <c r="B43" s="15">
        <f t="shared" si="10"/>
        <v>20000</v>
      </c>
      <c r="C43" s="15">
        <f t="shared" si="13"/>
        <v>5000</v>
      </c>
      <c r="D43" s="24">
        <f t="shared" si="11"/>
        <v>0.011</v>
      </c>
      <c r="E43" s="15">
        <f t="shared" si="12"/>
        <v>137.5</v>
      </c>
      <c r="F43" s="15">
        <f t="shared" si="7"/>
        <v>5137.5</v>
      </c>
      <c r="G43" s="10">
        <f t="shared" si="8"/>
        <v>0.9142381549515509</v>
      </c>
      <c r="H43" s="15">
        <f t="shared" si="9"/>
        <v>4696.898521063593</v>
      </c>
    </row>
    <row r="44" spans="1:8" ht="15">
      <c r="A44" s="3">
        <v>13</v>
      </c>
      <c r="B44" s="15">
        <f t="shared" si="10"/>
        <v>15000</v>
      </c>
      <c r="C44" s="15">
        <f t="shared" si="13"/>
        <v>5000</v>
      </c>
      <c r="D44" s="24">
        <f t="shared" si="11"/>
        <v>0.011</v>
      </c>
      <c r="E44" s="15">
        <f t="shared" si="12"/>
        <v>110</v>
      </c>
      <c r="F44" s="15">
        <f t="shared" si="7"/>
        <v>5110</v>
      </c>
      <c r="G44" s="10">
        <f t="shared" si="8"/>
        <v>0.9074324118625815</v>
      </c>
      <c r="H44" s="15">
        <f t="shared" si="9"/>
        <v>4636.979624617791</v>
      </c>
    </row>
    <row r="45" spans="1:8" ht="15">
      <c r="A45" s="3">
        <v>14</v>
      </c>
      <c r="B45" s="15">
        <f t="shared" si="10"/>
        <v>10000</v>
      </c>
      <c r="C45" s="15">
        <f t="shared" si="13"/>
        <v>5000</v>
      </c>
      <c r="D45" s="24">
        <f t="shared" si="11"/>
        <v>0.011</v>
      </c>
      <c r="E45" s="15">
        <f t="shared" si="12"/>
        <v>82.5</v>
      </c>
      <c r="F45" s="15">
        <f t="shared" si="7"/>
        <v>5082.5</v>
      </c>
      <c r="G45" s="10">
        <f t="shared" si="8"/>
        <v>0.9006773318735299</v>
      </c>
      <c r="H45" s="15">
        <f t="shared" si="9"/>
        <v>4577.692539247216</v>
      </c>
    </row>
    <row r="46" spans="1:8" ht="15">
      <c r="A46" s="3">
        <v>15</v>
      </c>
      <c r="B46" s="15">
        <f t="shared" si="10"/>
        <v>5000</v>
      </c>
      <c r="C46" s="15">
        <f t="shared" si="13"/>
        <v>5000</v>
      </c>
      <c r="D46" s="24">
        <f t="shared" si="11"/>
        <v>0.011</v>
      </c>
      <c r="E46" s="15">
        <f t="shared" si="12"/>
        <v>55</v>
      </c>
      <c r="F46" s="15">
        <f t="shared" si="7"/>
        <v>5055</v>
      </c>
      <c r="G46" s="10">
        <f t="shared" si="8"/>
        <v>0.893972537839732</v>
      </c>
      <c r="H46" s="15">
        <f t="shared" si="9"/>
        <v>4519.0311787798455</v>
      </c>
    </row>
    <row r="47" spans="1:8" ht="15">
      <c r="A47" s="3">
        <v>16</v>
      </c>
      <c r="B47" s="15">
        <f t="shared" si="10"/>
        <v>0</v>
      </c>
      <c r="C47" s="15">
        <f t="shared" si="13"/>
        <v>5000</v>
      </c>
      <c r="D47" s="24">
        <f t="shared" si="11"/>
        <v>0.011</v>
      </c>
      <c r="E47" s="15">
        <f t="shared" si="12"/>
        <v>27.5</v>
      </c>
      <c r="F47" s="15">
        <f t="shared" si="7"/>
        <v>5027.5</v>
      </c>
      <c r="G47" s="10">
        <f t="shared" si="8"/>
        <v>0.8873176554240515</v>
      </c>
      <c r="H47" s="15">
        <f t="shared" si="9"/>
        <v>4460.989512644419</v>
      </c>
    </row>
    <row r="49" spans="4:8" ht="15">
      <c r="D49" s="4"/>
      <c r="E49" s="16" t="s">
        <v>26</v>
      </c>
      <c r="G49" s="11" t="s">
        <v>41</v>
      </c>
      <c r="H49" s="17">
        <f>SUM(H32:H48)</f>
        <v>68728.78626757558</v>
      </c>
    </row>
    <row r="50" spans="4:8" ht="15">
      <c r="D50" s="4"/>
      <c r="E50" s="16"/>
      <c r="H50" s="17"/>
    </row>
    <row r="51" ht="15">
      <c r="D51" s="4"/>
    </row>
    <row r="52" spans="1:6" ht="15">
      <c r="A52" s="5" t="s">
        <v>29</v>
      </c>
      <c r="D52" s="8" t="s">
        <v>41</v>
      </c>
      <c r="E52" s="15">
        <f>+H24</f>
        <v>69999.99999999997</v>
      </c>
      <c r="F52" s="16" t="s">
        <v>30</v>
      </c>
    </row>
    <row r="53" spans="1:6" ht="15">
      <c r="A53" s="5" t="s">
        <v>31</v>
      </c>
      <c r="D53" s="8" t="s">
        <v>41</v>
      </c>
      <c r="E53" s="15">
        <f>+H49</f>
        <v>68728.78626757558</v>
      </c>
      <c r="F53" s="16" t="s">
        <v>32</v>
      </c>
    </row>
    <row r="54" spans="4:5" ht="15">
      <c r="D54" s="75"/>
      <c r="E54" s="18" t="s">
        <v>33</v>
      </c>
    </row>
    <row r="55" spans="2:8" ht="15">
      <c r="B55" s="98" t="s">
        <v>34</v>
      </c>
      <c r="C55" s="99"/>
      <c r="D55" s="75" t="s">
        <v>41</v>
      </c>
      <c r="E55" s="17">
        <f>E52-E53</f>
        <v>1271.2137324243959</v>
      </c>
      <c r="F55" s="14"/>
      <c r="G55" s="76"/>
      <c r="H55" s="77"/>
    </row>
    <row r="56" spans="2:8" ht="15">
      <c r="B56" s="98" t="s">
        <v>34</v>
      </c>
      <c r="C56" s="99"/>
      <c r="D56" s="75" t="s">
        <v>42</v>
      </c>
      <c r="E56" s="78">
        <f>E55/CALCOLO!D5</f>
        <v>0.012712137324243958</v>
      </c>
      <c r="F56" s="22" t="s">
        <v>43</v>
      </c>
      <c r="G56" s="79"/>
      <c r="H56" s="77"/>
    </row>
    <row r="59" spans="1:5" ht="15">
      <c r="A59" s="1" t="s">
        <v>35</v>
      </c>
      <c r="C59" s="77"/>
      <c r="E59" s="80"/>
    </row>
    <row r="60" spans="1:2" ht="15">
      <c r="A60" s="1" t="s">
        <v>36</v>
      </c>
      <c r="B60" s="19" t="s">
        <v>80</v>
      </c>
    </row>
    <row r="61" ht="15">
      <c r="B61" s="16"/>
    </row>
    <row r="62" spans="1:6" ht="15">
      <c r="A62" s="1" t="s">
        <v>37</v>
      </c>
      <c r="B62" s="16" t="s">
        <v>45</v>
      </c>
      <c r="F62" s="81">
        <f>+CALCOLO!D9</f>
        <v>70000</v>
      </c>
    </row>
    <row r="63" spans="1:6" ht="15">
      <c r="A63" s="1" t="s">
        <v>38</v>
      </c>
      <c r="B63" s="20" t="s">
        <v>81</v>
      </c>
      <c r="F63" s="82">
        <f>+CALCOLO!D14</f>
        <v>0.015</v>
      </c>
    </row>
    <row r="64" spans="1:6" ht="15">
      <c r="A64" s="1" t="s">
        <v>39</v>
      </c>
      <c r="B64" s="16" t="s">
        <v>44</v>
      </c>
      <c r="F64" s="83">
        <f>+F62</f>
        <v>70000</v>
      </c>
    </row>
    <row r="65" spans="2:5" ht="15">
      <c r="B65" s="20" t="s">
        <v>48</v>
      </c>
      <c r="C65" s="84">
        <f>+CALCOLO!D10</f>
        <v>1</v>
      </c>
      <c r="D65" s="85" t="s">
        <v>47</v>
      </c>
      <c r="E65" s="24">
        <f>CALCOLO!D15</f>
        <v>0.011</v>
      </c>
    </row>
    <row r="66" spans="2:6" ht="15" hidden="1">
      <c r="B66" s="20" t="s">
        <v>49</v>
      </c>
      <c r="C66" s="86">
        <f>100%-C65</f>
        <v>0</v>
      </c>
      <c r="D66" s="85" t="s">
        <v>47</v>
      </c>
      <c r="E66" s="82">
        <f>+CALCOLO!D15+CALCOLO!D14</f>
        <v>0.026</v>
      </c>
      <c r="F66" s="87"/>
    </row>
    <row r="67" spans="1:5" ht="15">
      <c r="A67" s="1" t="s">
        <v>40</v>
      </c>
      <c r="B67" s="20" t="s">
        <v>46</v>
      </c>
      <c r="D67" s="88">
        <f ca="1">TODAY()</f>
        <v>44203</v>
      </c>
      <c r="E67" s="24">
        <f>(+E66*C66)+(E65*C65)</f>
        <v>0.011</v>
      </c>
    </row>
    <row r="68" ht="15">
      <c r="D68" s="89"/>
    </row>
    <row r="71" ht="15">
      <c r="E71" s="90"/>
    </row>
  </sheetData>
  <sheetProtection password="DC23" sheet="1"/>
  <mergeCells count="2">
    <mergeCell ref="B55:C55"/>
    <mergeCell ref="B56:C56"/>
  </mergeCells>
  <printOptions/>
  <pageMargins left="0.7874015748031497" right="0.7874015748031497" top="0.5905511811023623" bottom="0.5905511811023623" header="0.31496062992125984" footer="0.5118110236220472"/>
  <pageSetup fitToHeight="1" fitToWidth="1" horizontalDpi="600" verticalDpi="600" orientation="portrait" paperSize="9" scale="61" r:id="rId1"/>
  <headerFooter alignWithMargins="0">
    <oddHeader>&amp;C&amp;"Times New Roman,Normale"&amp;11Calcolo ESL e de minimis  al 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Finpiemonte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Agagliati</dc:creator>
  <cp:keywords/>
  <dc:description/>
  <cp:lastModifiedBy>Stefano Grandi</cp:lastModifiedBy>
  <cp:lastPrinted>2012-04-26T08:56:17Z</cp:lastPrinted>
  <dcterms:created xsi:type="dcterms:W3CDTF">1997-06-11T15:05:45Z</dcterms:created>
  <dcterms:modified xsi:type="dcterms:W3CDTF">2021-01-07T16:40:44Z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