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i provinciali 2021" sheetId="1" r:id="rId1"/>
  </sheets>
  <definedNames>
    <definedName name="_xlnm.Print_Area" localSheetId="0">'Dati provinciali 2021'!$A$1:$J$155</definedName>
    <definedName name="_xlnm.Print_Titles" localSheetId="0">'Dati provinciali 2021'!$12:$12</definedName>
    <definedName name="HTML_CodePage">1252</definedName>
    <definedName name="HTML_Control">{"'Dati provinciali'!$A$1:$M$145"}</definedName>
    <definedName name="HTML_Description">""</definedName>
    <definedName name="HTML_Email">""</definedName>
    <definedName name="HTML_Header">"Dati provinciali"</definedName>
    <definedName name="HTML_LastUpdate">"04/11/03"</definedName>
    <definedName name="HTML_LineAfter">FALSE</definedName>
    <definedName name="HTML_LineBefore">FALSE</definedName>
    <definedName name="HTML_Name">"c102031005"</definedName>
    <definedName name="HTML_OBDlg2">TRUE</definedName>
    <definedName name="HTML_OBDlg4">TRUE</definedName>
    <definedName name="HTML_OS">0</definedName>
    <definedName name="HTML_PathFile">"E:\luca\park_prov.htm"</definedName>
    <definedName name="HTML_Title">"Parchi-Provincie"</definedName>
    <definedName name="Excel_BuiltIn__FilterDatabase" localSheetId="0">'Dati provinciali 2021'!$A$12:$M$155</definedName>
    <definedName name="HTML_Control" localSheetId="0">{"'Dati provinciali'!$A$1:$M$145"}</definedName>
  </definedNames>
  <calcPr fullCalcOnLoad="1"/>
</workbook>
</file>

<file path=xl/sharedStrings.xml><?xml version="1.0" encoding="utf-8"?>
<sst xmlns="http://schemas.openxmlformats.org/spreadsheetml/2006/main" count="338" uniqueCount="193">
  <si>
    <t>SISTEMA REGIONALE DELLE AREE PROTETTE</t>
  </si>
  <si>
    <r>
      <rPr>
        <b/>
        <i/>
        <sz val="12"/>
        <rFont val="Arial"/>
        <family val="0"/>
      </rPr>
      <t xml:space="preserve">Legge regionale 29 luglio 2009, n. 19 </t>
    </r>
    <r>
      <rPr>
        <i/>
        <sz val="12"/>
        <rFont val="Arial"/>
        <family val="0"/>
      </rPr>
      <t>(e s.m.i.)</t>
    </r>
  </si>
  <si>
    <t>AREE PROTETTE</t>
  </si>
  <si>
    <t xml:space="preserve">Dati provinciali </t>
  </si>
  <si>
    <t xml:space="preserve"> </t>
  </si>
  <si>
    <t>CODICE PARCO</t>
  </si>
  <si>
    <t>DENOMINAZIONE PARCO</t>
  </si>
  <si>
    <t>ENTE DI GESTIONE</t>
  </si>
  <si>
    <t>PARCO NATURALE (P.N)</t>
  </si>
  <si>
    <t>RISERVA NATURALE  (R.N.)</t>
  </si>
  <si>
    <t>RISERVA SPECIALE (R.S.)</t>
  </si>
  <si>
    <t>PARCO NAZIONALE</t>
  </si>
  <si>
    <t>TOTALI (Ha)</t>
  </si>
  <si>
    <t>SUPERFICIE PROTETTA (%)</t>
  </si>
  <si>
    <t>Alessandria</t>
  </si>
  <si>
    <t>Castelnuovo Scrivia</t>
  </si>
  <si>
    <t>DEL PARCO DEL PO PIEMONTESE</t>
  </si>
  <si>
    <t>Po piemontese</t>
  </si>
  <si>
    <t>EUAP0362</t>
  </si>
  <si>
    <t xml:space="preserve">Torrente Orba </t>
  </si>
  <si>
    <t>TOTALE ENTE DI GESTIONE</t>
  </si>
  <si>
    <t>EUAP0219</t>
  </si>
  <si>
    <t>Capanne di Marcarolo</t>
  </si>
  <si>
    <t>DELLE AA.PP. DELL'APPENNINO PIEMONTESE</t>
  </si>
  <si>
    <t>Neirone</t>
  </si>
  <si>
    <t>Alta Val Borbera</t>
  </si>
  <si>
    <t>EUAP0210</t>
  </si>
  <si>
    <t>Sacro Monte di Crea</t>
  </si>
  <si>
    <t>DEI SACRI MONTI</t>
  </si>
  <si>
    <t>TOTALE PROVINCIALE</t>
  </si>
  <si>
    <t>Asti</t>
  </si>
  <si>
    <t>EUAP0221</t>
  </si>
  <si>
    <t>Rocchetta Tanaro</t>
  </si>
  <si>
    <t>DEL PARCO PALEONTOLOGICO ASTIGIANO</t>
  </si>
  <si>
    <t>EUAP0369</t>
  </si>
  <si>
    <t>Val Sarmassa</t>
  </si>
  <si>
    <t>EUAP0345</t>
  </si>
  <si>
    <t>Valleandona, Val Botto e Val Grande</t>
  </si>
  <si>
    <t>Paludo e Rivi di Moasca</t>
  </si>
  <si>
    <t>Rio Bragna</t>
  </si>
  <si>
    <t>Rocche di Antignano</t>
  </si>
  <si>
    <t>Stagni di Belangero</t>
  </si>
  <si>
    <t>Biella</t>
  </si>
  <si>
    <t>EUAP0349</t>
  </si>
  <si>
    <t>Baragge</t>
  </si>
  <si>
    <t>DELLE AREE PROTETTE DEL TICINO E DEL LAGO MAGGIORE</t>
  </si>
  <si>
    <t>EUAP0367</t>
  </si>
  <si>
    <t>La Bessa</t>
  </si>
  <si>
    <t>EUAP0356</t>
  </si>
  <si>
    <t>Parco Burcina - Felice Piacenza</t>
  </si>
  <si>
    <t>EUAP0882</t>
  </si>
  <si>
    <t>Sacro Monte di Oropa</t>
  </si>
  <si>
    <t>EUAP1060</t>
  </si>
  <si>
    <t xml:space="preserve">Brich Zumaglia </t>
  </si>
  <si>
    <t>COMUNITA' MONTANA VALLE CERVO LA BURSCH</t>
  </si>
  <si>
    <t>Spina Verde</t>
  </si>
  <si>
    <t xml:space="preserve">Cuneo                 Cuneo             </t>
  </si>
  <si>
    <t>EUAP1057</t>
  </si>
  <si>
    <t>Alpi Marittime</t>
  </si>
  <si>
    <t>DELLE AREE PROTETTE DELLE ALPI MARITTIME</t>
  </si>
  <si>
    <t>EUAP0214</t>
  </si>
  <si>
    <t>Marguareis</t>
  </si>
  <si>
    <t>EUAP0357</t>
  </si>
  <si>
    <t>Rocca San Giovanni - Saben</t>
  </si>
  <si>
    <t>EUAP0363</t>
  </si>
  <si>
    <t>Benevagienna</t>
  </si>
  <si>
    <t>Grotte del Bandito</t>
  </si>
  <si>
    <t>Grotte di Aisone</t>
  </si>
  <si>
    <t>Grotte di Bossea</t>
  </si>
  <si>
    <t>EUAP0352</t>
  </si>
  <si>
    <t>Ciciu del Villar</t>
  </si>
  <si>
    <t>EUAP0365</t>
  </si>
  <si>
    <t>Oasi di Crava-Morozzo</t>
  </si>
  <si>
    <t>EUAP0370</t>
  </si>
  <si>
    <t>Sorgenti del Belbo</t>
  </si>
  <si>
    <t>EUAP0458</t>
  </si>
  <si>
    <t>confluenza del Varaita</t>
  </si>
  <si>
    <t>DELLE AREE PROTETTE DEL MONVISO</t>
  </si>
  <si>
    <t>confluenza del Pellice</t>
  </si>
  <si>
    <t>confluenza del Bronda</t>
  </si>
  <si>
    <t>Fontane</t>
  </si>
  <si>
    <t>Paesana</t>
  </si>
  <si>
    <t>Paracollo, Ponte pesci vivi</t>
  </si>
  <si>
    <t>Grotta di Rio Martino</t>
  </si>
  <si>
    <t>Bosco del Merlino</t>
  </si>
  <si>
    <t>Monviso</t>
  </si>
  <si>
    <t>EUAP1200</t>
  </si>
  <si>
    <t>Parco Gesso Stura</t>
  </si>
  <si>
    <t>COMUNE DI CUNEO</t>
  </si>
  <si>
    <t>Novara</t>
  </si>
  <si>
    <t>EUAP0218</t>
  </si>
  <si>
    <t>Valle del Ticino</t>
  </si>
  <si>
    <t>EUAP0206</t>
  </si>
  <si>
    <t>Lagoni di Mercurago</t>
  </si>
  <si>
    <t>EUAP0351</t>
  </si>
  <si>
    <t>Canneti di Dormelletto</t>
  </si>
  <si>
    <t>EUAP0354</t>
  </si>
  <si>
    <t>Colle di Buccione</t>
  </si>
  <si>
    <t>EUAP0355</t>
  </si>
  <si>
    <t>Monte Mesma</t>
  </si>
  <si>
    <t>EUAP0350</t>
  </si>
  <si>
    <t>Palude di Casalbeltrame</t>
  </si>
  <si>
    <t>EUAP1197</t>
  </si>
  <si>
    <t>Bosco Solivo</t>
  </si>
  <si>
    <t>EUAP0220</t>
  </si>
  <si>
    <t>Lame del Sesia</t>
  </si>
  <si>
    <t>EUAP0209</t>
  </si>
  <si>
    <t>Monte Fenera</t>
  </si>
  <si>
    <t>DELLE AREE PROTETTE DELLA VALLE SESIA</t>
  </si>
  <si>
    <t>EUAP0360</t>
  </si>
  <si>
    <t>Sacro Monte di Orta</t>
  </si>
  <si>
    <t>Torino                                  Torino</t>
  </si>
  <si>
    <t>EUAP0223</t>
  </si>
  <si>
    <t>Orsiera-Rocciavrè</t>
  </si>
  <si>
    <t>DELLE ARE PROTETTE DELLE ALPI COZIE</t>
  </si>
  <si>
    <t>EUAP0217</t>
  </si>
  <si>
    <t>Val Troncea</t>
  </si>
  <si>
    <t>EUAP0208</t>
  </si>
  <si>
    <t>Gran Bosco di Salbertrand</t>
  </si>
  <si>
    <t>EUAP0205</t>
  </si>
  <si>
    <t>Laghi di Avigliana</t>
  </si>
  <si>
    <t>EUAP0366</t>
  </si>
  <si>
    <t>Orrido di Chianocco</t>
  </si>
  <si>
    <t>EUAP1058</t>
  </si>
  <si>
    <t>Orrido di Foresto</t>
  </si>
  <si>
    <t>EUAP0353</t>
  </si>
  <si>
    <t>Bosco del Vaj</t>
  </si>
  <si>
    <t>EUAP0215</t>
  </si>
  <si>
    <t>Collina di Superga</t>
  </si>
  <si>
    <t>Mulino vecchio</t>
  </si>
  <si>
    <t xml:space="preserve">Isolotto del Ritano </t>
  </si>
  <si>
    <t>EUAP0224</t>
  </si>
  <si>
    <t>La Mandria</t>
  </si>
  <si>
    <t>DELLE AREE PROTETTE DEI PARCHI REALI</t>
  </si>
  <si>
    <t>EUAP0347</t>
  </si>
  <si>
    <t>Madonna della Neve sul Monte Lera</t>
  </si>
  <si>
    <t>EUAP0455</t>
  </si>
  <si>
    <t>Ponte del Diavolo</t>
  </si>
  <si>
    <t>EUAP0222</t>
  </si>
  <si>
    <t>Stupinigi</t>
  </si>
  <si>
    <t>EUAP0348</t>
  </si>
  <si>
    <t>Vauda</t>
  </si>
  <si>
    <t>EUAP0359</t>
  </si>
  <si>
    <t>Sacro Monte di Belmonte</t>
  </si>
  <si>
    <t>EUAP0006</t>
  </si>
  <si>
    <t>GRAN PARADISO</t>
  </si>
  <si>
    <t>PARCO NAZIONALE GRAN PARADISO</t>
  </si>
  <si>
    <t>EUAP1059</t>
  </si>
  <si>
    <t>Lago di Candia</t>
  </si>
  <si>
    <t>CITTA' METROPOLITANA DI TORINO</t>
  </si>
  <si>
    <t>EUAP0216</t>
  </si>
  <si>
    <t>Rocca di Cavour</t>
  </si>
  <si>
    <t>EUAP0757</t>
  </si>
  <si>
    <t xml:space="preserve">Monti Pelati </t>
  </si>
  <si>
    <t>EUAP0883</t>
  </si>
  <si>
    <t>Colle del Lys</t>
  </si>
  <si>
    <t>EUAP0884</t>
  </si>
  <si>
    <t>Conca Cialancia</t>
  </si>
  <si>
    <t>EUAP0886</t>
  </si>
  <si>
    <t>Monte San Giorgio</t>
  </si>
  <si>
    <t>EUAP0887</t>
  </si>
  <si>
    <t>Monte Tre Denti - Freidur</t>
  </si>
  <si>
    <t>EUAP0888</t>
  </si>
  <si>
    <t>Stagno di Oulx</t>
  </si>
  <si>
    <t>Verbania</t>
  </si>
  <si>
    <t>EUAP0014</t>
  </si>
  <si>
    <t>Val Grande</t>
  </si>
  <si>
    <t>PARCO NAZIONALE VAL GRANDE</t>
  </si>
  <si>
    <t>EUAP1056</t>
  </si>
  <si>
    <t>Alpe Veglia e Alpe  Devero</t>
  </si>
  <si>
    <t>DELLE AREE PROTETTE DELL'OSSOLA</t>
  </si>
  <si>
    <t>Alta Valle Antrona</t>
  </si>
  <si>
    <t>EUAP0204</t>
  </si>
  <si>
    <t>Alta Valsesia e Alta Val Strona</t>
  </si>
  <si>
    <t>EUAP0346</t>
  </si>
  <si>
    <t>Fondo Toce</t>
  </si>
  <si>
    <t>EUAP0755</t>
  </si>
  <si>
    <t>Sacro Monte di Domodossola</t>
  </si>
  <si>
    <t>EUAP0358</t>
  </si>
  <si>
    <t>Sacro Monte di Ghiffa</t>
  </si>
  <si>
    <t>Vercelli</t>
  </si>
  <si>
    <t>EUAP0368</t>
  </si>
  <si>
    <t>Garzaia di Carisio</t>
  </si>
  <si>
    <t>EUAP0344</t>
  </si>
  <si>
    <t>Garzaia di Villarboit</t>
  </si>
  <si>
    <t>Bosco della Partecipanza e delle Grange Vercellesi</t>
  </si>
  <si>
    <t>Mulino Vecchio</t>
  </si>
  <si>
    <t>Sacro Monte di Varallo</t>
  </si>
  <si>
    <t xml:space="preserve"> TOTALE PARCHI REGIONALI </t>
  </si>
  <si>
    <t>TOTALE PARCHI NAZIONALI</t>
  </si>
  <si>
    <t>TOTALE AREE PROTETTE</t>
  </si>
  <si>
    <t>Fonte Dati:  Regione Piemonte - Direzione Ambiente, Governo e Tutela del Territorio -  Settore Biodiversità e Aree Naturali</t>
  </si>
  <si>
    <t>Aggiornamento : Gennaio 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</si>
</sst>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0"/>
    <numFmt numFmtId="168" formatCode="0.00"/>
  </numFmts>
  <fonts count="23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10"/>
      <name val="Garamond"/>
      <family val="1"/>
    </font>
    <font>
      <b/>
      <sz val="20"/>
      <name val="Garamond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1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7" fillId="0" borderId="0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4" xfId="0" applyNumberFormat="1" applyFont="1" applyFill="1" applyBorder="1" applyAlignment="1">
      <alignment horizontal="center" vertical="center" wrapText="1"/>
    </xf>
    <xf numFmtId="166" fontId="17" fillId="9" borderId="5" xfId="0" applyNumberFormat="1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textRotation="90"/>
    </xf>
    <xf numFmtId="164" fontId="0" fillId="0" borderId="7" xfId="0" applyBorder="1" applyAlignment="1">
      <alignment/>
    </xf>
    <xf numFmtId="167" fontId="0" fillId="10" borderId="8" xfId="0" applyNumberFormat="1" applyFont="1" applyFill="1" applyBorder="1" applyAlignment="1">
      <alignment vertical="center"/>
    </xf>
    <xf numFmtId="164" fontId="0" fillId="10" borderId="9" xfId="0" applyFont="1" applyFill="1" applyBorder="1" applyAlignment="1">
      <alignment horizontal="left" vertical="top" wrapText="1"/>
    </xf>
    <xf numFmtId="165" fontId="0" fillId="10" borderId="9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10" borderId="8" xfId="0" applyFont="1" applyFill="1" applyBorder="1" applyAlignment="1">
      <alignment vertical="top" wrapText="1"/>
    </xf>
    <xf numFmtId="168" fontId="0" fillId="0" borderId="0" xfId="0" applyNumberFormat="1" applyAlignment="1">
      <alignment/>
    </xf>
    <xf numFmtId="164" fontId="0" fillId="0" borderId="12" xfId="0" applyFont="1" applyFill="1" applyBorder="1" applyAlignment="1">
      <alignment vertical="top"/>
    </xf>
    <xf numFmtId="165" fontId="0" fillId="10" borderId="13" xfId="0" applyNumberFormat="1" applyFill="1" applyBorder="1" applyAlignment="1">
      <alignment/>
    </xf>
    <xf numFmtId="165" fontId="0" fillId="10" borderId="9" xfId="0" applyNumberFormat="1" applyFill="1" applyBorder="1" applyAlignment="1">
      <alignment horizontal="right" vertical="center"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5" xfId="0" applyFill="1" applyBorder="1" applyAlignment="1">
      <alignment/>
    </xf>
    <xf numFmtId="164" fontId="0" fillId="9" borderId="15" xfId="0" applyFont="1" applyFill="1" applyBorder="1" applyAlignment="1">
      <alignment horizontal="right" vertical="center"/>
    </xf>
    <xf numFmtId="165" fontId="0" fillId="9" borderId="15" xfId="0" applyNumberFormat="1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9" xfId="0" applyFont="1" applyFill="1" applyBorder="1" applyAlignment="1">
      <alignment vertical="top"/>
    </xf>
    <xf numFmtId="167" fontId="0" fillId="0" borderId="17" xfId="0" applyNumberFormat="1" applyFont="1" applyFill="1" applyBorder="1" applyAlignment="1">
      <alignment horizontal="left" vertical="top" wrapText="1"/>
    </xf>
    <xf numFmtId="165" fontId="0" fillId="0" borderId="17" xfId="0" applyNumberFormat="1" applyBorder="1" applyAlignment="1">
      <alignment/>
    </xf>
    <xf numFmtId="165" fontId="0" fillId="0" borderId="17" xfId="0" applyNumberFormat="1" applyFill="1" applyBorder="1" applyAlignment="1">
      <alignment/>
    </xf>
    <xf numFmtId="164" fontId="0" fillId="0" borderId="9" xfId="0" applyFont="1" applyFill="1" applyBorder="1" applyAlignment="1">
      <alignment/>
    </xf>
    <xf numFmtId="165" fontId="0" fillId="0" borderId="9" xfId="0" applyNumberFormat="1" applyFill="1" applyBorder="1" applyAlignment="1">
      <alignment/>
    </xf>
    <xf numFmtId="164" fontId="0" fillId="0" borderId="12" xfId="0" applyBorder="1" applyAlignment="1">
      <alignment/>
    </xf>
    <xf numFmtId="164" fontId="0" fillId="0" borderId="9" xfId="0" applyFont="1" applyFill="1" applyBorder="1" applyAlignment="1">
      <alignment vertical="top"/>
    </xf>
    <xf numFmtId="164" fontId="0" fillId="0" borderId="18" xfId="0" applyFon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9" borderId="3" xfId="0" applyNumberFormat="1" applyFill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20" xfId="0" applyFont="1" applyFill="1" applyBorder="1" applyAlignment="1">
      <alignment vertical="center"/>
    </xf>
    <xf numFmtId="167" fontId="0" fillId="0" borderId="9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ill="1" applyBorder="1" applyAlignment="1">
      <alignment horizontal="right" vertical="center"/>
    </xf>
    <xf numFmtId="164" fontId="0" fillId="0" borderId="0" xfId="0" applyFill="1" applyBorder="1" applyAlignment="1">
      <alignment/>
    </xf>
    <xf numFmtId="164" fontId="0" fillId="9" borderId="21" xfId="0" applyFont="1" applyFill="1" applyBorder="1" applyAlignment="1">
      <alignment horizontal="center" vertical="center"/>
    </xf>
    <xf numFmtId="164" fontId="0" fillId="9" borderId="22" xfId="0" applyFont="1" applyFill="1" applyBorder="1" applyAlignment="1">
      <alignment/>
    </xf>
    <xf numFmtId="164" fontId="0" fillId="9" borderId="15" xfId="0" applyFont="1" applyFill="1" applyBorder="1" applyAlignment="1">
      <alignment horizontal="center" vertical="center"/>
    </xf>
    <xf numFmtId="164" fontId="16" fillId="9" borderId="15" xfId="0" applyFont="1" applyFill="1" applyBorder="1" applyAlignment="1">
      <alignment horizontal="right" vertical="center"/>
    </xf>
    <xf numFmtId="165" fontId="16" fillId="9" borderId="15" xfId="0" applyNumberFormat="1" applyFont="1" applyFill="1" applyBorder="1" applyAlignment="1">
      <alignment vertical="center"/>
    </xf>
    <xf numFmtId="165" fontId="16" fillId="9" borderId="0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4" fontId="18" fillId="0" borderId="24" xfId="0" applyFont="1" applyBorder="1" applyAlignment="1">
      <alignment horizontal="center" vertical="center" textRotation="90"/>
    </xf>
    <xf numFmtId="167" fontId="0" fillId="0" borderId="25" xfId="0" applyNumberFormat="1" applyFont="1" applyFill="1" applyBorder="1" applyAlignment="1">
      <alignment vertical="center"/>
    </xf>
    <xf numFmtId="167" fontId="0" fillId="0" borderId="26" xfId="0" applyNumberFormat="1" applyFont="1" applyFill="1" applyBorder="1" applyAlignment="1">
      <alignment horizontal="left" vertical="top" wrapText="1"/>
    </xf>
    <xf numFmtId="165" fontId="0" fillId="0" borderId="26" xfId="0" applyNumberFormat="1" applyFill="1" applyBorder="1" applyAlignment="1">
      <alignment horizontal="right" vertical="center"/>
    </xf>
    <xf numFmtId="165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164" fontId="0" fillId="0" borderId="7" xfId="0" applyFont="1" applyFill="1" applyBorder="1" applyAlignment="1">
      <alignment vertical="top"/>
    </xf>
    <xf numFmtId="164" fontId="0" fillId="0" borderId="8" xfId="0" applyFont="1" applyFill="1" applyBorder="1" applyAlignment="1">
      <alignment vertical="top"/>
    </xf>
    <xf numFmtId="164" fontId="0" fillId="10" borderId="9" xfId="0" applyFont="1" applyFill="1" applyBorder="1" applyAlignment="1">
      <alignment vertical="top"/>
    </xf>
    <xf numFmtId="164" fontId="0" fillId="9" borderId="21" xfId="0" applyFill="1" applyBorder="1" applyAlignment="1">
      <alignment/>
    </xf>
    <xf numFmtId="167" fontId="0" fillId="9" borderId="15" xfId="0" applyNumberFormat="1" applyFill="1" applyBorder="1" applyAlignment="1">
      <alignment/>
    </xf>
    <xf numFmtId="165" fontId="0" fillId="9" borderId="15" xfId="0" applyNumberFormat="1" applyFont="1" applyFill="1" applyBorder="1" applyAlignment="1">
      <alignment vertical="center"/>
    </xf>
    <xf numFmtId="164" fontId="0" fillId="9" borderId="29" xfId="0" applyFont="1" applyFill="1" applyBorder="1" applyAlignment="1">
      <alignment/>
    </xf>
    <xf numFmtId="164" fontId="0" fillId="9" borderId="22" xfId="0" applyFont="1" applyFill="1" applyBorder="1" applyAlignment="1">
      <alignment/>
    </xf>
    <xf numFmtId="165" fontId="0" fillId="9" borderId="15" xfId="0" applyNumberFormat="1" applyFont="1" applyFill="1" applyBorder="1" applyAlignment="1">
      <alignment/>
    </xf>
    <xf numFmtId="165" fontId="0" fillId="9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8" fillId="0" borderId="6" xfId="0" applyFont="1" applyFill="1" applyBorder="1" applyAlignment="1">
      <alignment horizontal="center" vertical="center" textRotation="90"/>
    </xf>
    <xf numFmtId="167" fontId="0" fillId="0" borderId="9" xfId="0" applyNumberFormat="1" applyFont="1" applyFill="1" applyBorder="1" applyAlignment="1">
      <alignment horizontal="left" vertical="top" wrapText="1"/>
    </xf>
    <xf numFmtId="165" fontId="0" fillId="0" borderId="17" xfId="0" applyNumberFormat="1" applyFill="1" applyBorder="1" applyAlignment="1">
      <alignment vertical="center"/>
    </xf>
    <xf numFmtId="165" fontId="0" fillId="0" borderId="26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Fill="1" applyAlignment="1">
      <alignment/>
    </xf>
    <xf numFmtId="165" fontId="0" fillId="0" borderId="26" xfId="0" applyNumberFormat="1" applyFill="1" applyBorder="1" applyAlignment="1">
      <alignment vertical="center"/>
    </xf>
    <xf numFmtId="165" fontId="0" fillId="0" borderId="30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4" fontId="0" fillId="0" borderId="9" xfId="0" applyFon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5" fontId="0" fillId="0" borderId="31" xfId="0" applyNumberFormat="1" applyFill="1" applyBorder="1" applyAlignment="1">
      <alignment horizontal="right" vertical="center"/>
    </xf>
    <xf numFmtId="165" fontId="0" fillId="9" borderId="3" xfId="0" applyNumberFormat="1" applyFill="1" applyBorder="1" applyAlignment="1">
      <alignment vertical="center"/>
    </xf>
    <xf numFmtId="165" fontId="0" fillId="0" borderId="32" xfId="0" applyNumberFormat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3" xfId="0" applyNumberFormat="1" applyBorder="1" applyAlignment="1">
      <alignment/>
    </xf>
    <xf numFmtId="165" fontId="0" fillId="9" borderId="15" xfId="0" applyNumberFormat="1" applyFill="1" applyBorder="1" applyAlignment="1">
      <alignment vertical="center"/>
    </xf>
    <xf numFmtId="164" fontId="0" fillId="0" borderId="6" xfId="0" applyFont="1" applyFill="1" applyBorder="1" applyAlignment="1">
      <alignment vertical="top"/>
    </xf>
    <xf numFmtId="164" fontId="0" fillId="10" borderId="8" xfId="0" applyFont="1" applyFill="1" applyBorder="1" applyAlignment="1">
      <alignment vertical="top"/>
    </xf>
    <xf numFmtId="164" fontId="0" fillId="0" borderId="9" xfId="0" applyFont="1" applyBorder="1" applyAlignment="1">
      <alignment horizontal="left" vertical="top" wrapText="1"/>
    </xf>
    <xf numFmtId="164" fontId="0" fillId="9" borderId="21" xfId="0" applyFont="1" applyFill="1" applyBorder="1" applyAlignment="1">
      <alignment/>
    </xf>
    <xf numFmtId="164" fontId="0" fillId="9" borderId="15" xfId="0" applyFont="1" applyFill="1" applyBorder="1" applyAlignment="1">
      <alignment/>
    </xf>
    <xf numFmtId="164" fontId="0" fillId="9" borderId="15" xfId="0" applyFont="1" applyFill="1" applyBorder="1" applyAlignment="1">
      <alignment/>
    </xf>
    <xf numFmtId="164" fontId="16" fillId="9" borderId="34" xfId="0" applyFont="1" applyFill="1" applyBorder="1" applyAlignment="1">
      <alignment horizontal="right" vertical="center"/>
    </xf>
    <xf numFmtId="165" fontId="16" fillId="9" borderId="35" xfId="0" applyNumberFormat="1" applyFont="1" applyFill="1" applyBorder="1" applyAlignment="1">
      <alignment vertical="center"/>
    </xf>
    <xf numFmtId="165" fontId="16" fillId="9" borderId="3" xfId="0" applyNumberFormat="1" applyFont="1" applyFill="1" applyBorder="1" applyAlignment="1">
      <alignment vertical="center"/>
    </xf>
    <xf numFmtId="164" fontId="18" fillId="0" borderId="36" xfId="0" applyFont="1" applyBorder="1" applyAlignment="1">
      <alignment horizontal="center" vertical="center" textRotation="90"/>
    </xf>
    <xf numFmtId="164" fontId="0" fillId="0" borderId="37" xfId="0" applyFont="1" applyFill="1" applyBorder="1" applyAlignment="1">
      <alignment vertical="center"/>
    </xf>
    <xf numFmtId="164" fontId="0" fillId="0" borderId="26" xfId="0" applyFont="1" applyFill="1" applyBorder="1" applyAlignment="1">
      <alignment vertical="top"/>
    </xf>
    <xf numFmtId="167" fontId="0" fillId="10" borderId="26" xfId="0" applyNumberFormat="1" applyFont="1" applyFill="1" applyBorder="1" applyAlignment="1">
      <alignment horizontal="left" vertical="top" wrapText="1"/>
    </xf>
    <xf numFmtId="167" fontId="0" fillId="10" borderId="9" xfId="0" applyNumberFormat="1" applyFont="1" applyFill="1" applyBorder="1" applyAlignment="1">
      <alignment horizontal="left" vertical="top" wrapText="1"/>
    </xf>
    <xf numFmtId="165" fontId="0" fillId="0" borderId="10" xfId="0" applyNumberFormat="1" applyFill="1" applyBorder="1" applyAlignment="1">
      <alignment/>
    </xf>
    <xf numFmtId="164" fontId="0" fillId="0" borderId="9" xfId="0" applyFont="1" applyBorder="1" applyAlignment="1">
      <alignment vertical="top"/>
    </xf>
    <xf numFmtId="165" fontId="0" fillId="0" borderId="26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3" xfId="0" applyNumberFormat="1" applyFill="1" applyBorder="1" applyAlignment="1">
      <alignment/>
    </xf>
    <xf numFmtId="164" fontId="0" fillId="10" borderId="0" xfId="0" applyFont="1" applyFill="1" applyBorder="1" applyAlignment="1">
      <alignment/>
    </xf>
    <xf numFmtId="164" fontId="0" fillId="10" borderId="38" xfId="0" applyFont="1" applyFill="1" applyBorder="1" applyAlignment="1">
      <alignment/>
    </xf>
    <xf numFmtId="165" fontId="0" fillId="0" borderId="31" xfId="0" applyNumberFormat="1" applyBorder="1" applyAlignment="1">
      <alignment/>
    </xf>
    <xf numFmtId="164" fontId="0" fillId="0" borderId="38" xfId="0" applyFont="1" applyBorder="1" applyAlignment="1">
      <alignment/>
    </xf>
    <xf numFmtId="165" fontId="0" fillId="0" borderId="0" xfId="0" applyNumberFormat="1" applyFill="1" applyBorder="1" applyAlignment="1">
      <alignment horizontal="right" vertical="center"/>
    </xf>
    <xf numFmtId="164" fontId="0" fillId="0" borderId="7" xfId="0" applyFill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39" xfId="0" applyNumberForma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40" xfId="0" applyFont="1" applyFill="1" applyBorder="1" applyAlignment="1">
      <alignment/>
    </xf>
    <xf numFmtId="165" fontId="0" fillId="0" borderId="40" xfId="0" applyNumberFormat="1" applyFill="1" applyBorder="1" applyAlignment="1">
      <alignment/>
    </xf>
    <xf numFmtId="165" fontId="0" fillId="0" borderId="18" xfId="0" applyNumberFormat="1" applyFill="1" applyBorder="1" applyAlignment="1">
      <alignment horizontal="right" vertical="center"/>
    </xf>
    <xf numFmtId="164" fontId="0" fillId="9" borderId="21" xfId="0" applyFill="1" applyBorder="1" applyAlignment="1">
      <alignment/>
    </xf>
    <xf numFmtId="165" fontId="0" fillId="9" borderId="34" xfId="0" applyNumberFormat="1" applyFill="1" applyBorder="1" applyAlignment="1">
      <alignment/>
    </xf>
    <xf numFmtId="164" fontId="0" fillId="0" borderId="31" xfId="0" applyBorder="1" applyAlignment="1">
      <alignment/>
    </xf>
    <xf numFmtId="165" fontId="0" fillId="0" borderId="41" xfId="0" applyNumberFormat="1" applyFill="1" applyBorder="1" applyAlignment="1">
      <alignment/>
    </xf>
    <xf numFmtId="165" fontId="0" fillId="0" borderId="26" xfId="0" applyNumberFormat="1" applyFill="1" applyBorder="1" applyAlignment="1">
      <alignment horizontal="right"/>
    </xf>
    <xf numFmtId="165" fontId="0" fillId="0" borderId="28" xfId="0" applyNumberFormat="1" applyFill="1" applyBorder="1" applyAlignment="1">
      <alignment/>
    </xf>
    <xf numFmtId="165" fontId="0" fillId="9" borderId="21" xfId="0" applyNumberFormat="1" applyFill="1" applyBorder="1" applyAlignment="1">
      <alignment/>
    </xf>
    <xf numFmtId="165" fontId="0" fillId="9" borderId="15" xfId="0" applyNumberFormat="1" applyFont="1" applyFill="1" applyBorder="1" applyAlignment="1">
      <alignment horizontal="right" vertical="center"/>
    </xf>
    <xf numFmtId="165" fontId="0" fillId="0" borderId="42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26" xfId="0" applyFont="1" applyFill="1" applyBorder="1" applyAlignment="1">
      <alignment horizontal="left" vertical="top" wrapText="1"/>
    </xf>
    <xf numFmtId="165" fontId="0" fillId="0" borderId="27" xfId="0" applyNumberFormat="1" applyFill="1" applyBorder="1" applyAlignment="1">
      <alignment/>
    </xf>
    <xf numFmtId="164" fontId="0" fillId="0" borderId="7" xfId="0" applyFont="1" applyFill="1" applyBorder="1" applyAlignment="1">
      <alignment vertical="center"/>
    </xf>
    <xf numFmtId="167" fontId="0" fillId="0" borderId="9" xfId="0" applyNumberFormat="1" applyFont="1" applyFill="1" applyBorder="1" applyAlignment="1">
      <alignment horizontal="left" vertical="top" wrapText="1"/>
    </xf>
    <xf numFmtId="164" fontId="0" fillId="10" borderId="7" xfId="0" applyFont="1" applyFill="1" applyBorder="1" applyAlignment="1">
      <alignment vertical="center"/>
    </xf>
    <xf numFmtId="164" fontId="0" fillId="10" borderId="8" xfId="0" applyFont="1" applyFill="1" applyBorder="1" applyAlignment="1">
      <alignment vertical="top"/>
    </xf>
    <xf numFmtId="165" fontId="0" fillId="10" borderId="43" xfId="0" applyNumberFormat="1" applyFill="1" applyBorder="1" applyAlignment="1">
      <alignment/>
    </xf>
    <xf numFmtId="167" fontId="0" fillId="10" borderId="13" xfId="0" applyNumberFormat="1" applyFont="1" applyFill="1" applyBorder="1" applyAlignment="1">
      <alignment horizontal="left" vertical="top" wrapText="1"/>
    </xf>
    <xf numFmtId="164" fontId="0" fillId="0" borderId="7" xfId="0" applyFont="1" applyBorder="1" applyAlignment="1">
      <alignment vertical="center"/>
    </xf>
    <xf numFmtId="164" fontId="0" fillId="0" borderId="44" xfId="0" applyFont="1" applyBorder="1" applyAlignment="1">
      <alignment/>
    </xf>
    <xf numFmtId="167" fontId="0" fillId="0" borderId="13" xfId="0" applyNumberFormat="1" applyFont="1" applyFill="1" applyBorder="1" applyAlignment="1">
      <alignment horizontal="left" vertical="top" wrapText="1"/>
    </xf>
    <xf numFmtId="164" fontId="0" fillId="0" borderId="12" xfId="0" applyFont="1" applyFill="1" applyBorder="1" applyAlignment="1">
      <alignment vertical="center"/>
    </xf>
    <xf numFmtId="167" fontId="0" fillId="0" borderId="8" xfId="0" applyNumberFormat="1" applyFont="1" applyFill="1" applyBorder="1" applyAlignment="1">
      <alignment vertical="center"/>
    </xf>
    <xf numFmtId="167" fontId="0" fillId="0" borderId="18" xfId="0" applyNumberFormat="1" applyFont="1" applyFill="1" applyBorder="1" applyAlignment="1">
      <alignment horizontal="left" vertical="top" wrapText="1"/>
    </xf>
    <xf numFmtId="164" fontId="0" fillId="10" borderId="45" xfId="0" applyFont="1" applyFill="1" applyBorder="1" applyAlignment="1">
      <alignment vertical="center"/>
    </xf>
    <xf numFmtId="167" fontId="0" fillId="10" borderId="9" xfId="0" applyNumberFormat="1" applyFont="1" applyFill="1" applyBorder="1" applyAlignment="1">
      <alignment horizontal="left" vertical="top" wrapText="1"/>
    </xf>
    <xf numFmtId="165" fontId="0" fillId="10" borderId="26" xfId="0" applyNumberFormat="1" applyFill="1" applyBorder="1" applyAlignment="1">
      <alignment/>
    </xf>
    <xf numFmtId="164" fontId="0" fillId="10" borderId="17" xfId="0" applyFont="1" applyFill="1" applyBorder="1" applyAlignment="1">
      <alignment/>
    </xf>
    <xf numFmtId="167" fontId="0" fillId="0" borderId="6" xfId="0" applyNumberFormat="1" applyFont="1" applyFill="1" applyBorder="1" applyAlignment="1">
      <alignment horizontal="left" vertical="top" wrapText="1"/>
    </xf>
    <xf numFmtId="167" fontId="0" fillId="0" borderId="8" xfId="0" applyNumberFormat="1" applyFont="1" applyFill="1" applyBorder="1" applyAlignment="1">
      <alignment horizontal="left" vertical="top" wrapText="1"/>
    </xf>
    <xf numFmtId="164" fontId="0" fillId="0" borderId="26" xfId="0" applyFont="1" applyBorder="1" applyAlignment="1">
      <alignment/>
    </xf>
    <xf numFmtId="164" fontId="0" fillId="0" borderId="46" xfId="0" applyFont="1" applyFill="1" applyBorder="1" applyAlignment="1">
      <alignment vertical="top"/>
    </xf>
    <xf numFmtId="165" fontId="0" fillId="0" borderId="17" xfId="0" applyNumberFormat="1" applyFill="1" applyBorder="1" applyAlignment="1">
      <alignment horizontal="right" vertical="center"/>
    </xf>
    <xf numFmtId="164" fontId="0" fillId="0" borderId="45" xfId="0" applyFont="1" applyFill="1" applyBorder="1" applyAlignment="1">
      <alignment vertical="top"/>
    </xf>
    <xf numFmtId="164" fontId="0" fillId="0" borderId="45" xfId="0" applyFont="1" applyBorder="1" applyAlignment="1">
      <alignment/>
    </xf>
    <xf numFmtId="164" fontId="0" fillId="0" borderId="45" xfId="0" applyFont="1" applyFill="1" applyBorder="1" applyAlignment="1">
      <alignment vertical="center"/>
    </xf>
    <xf numFmtId="164" fontId="0" fillId="0" borderId="47" xfId="0" applyFont="1" applyFill="1" applyBorder="1" applyAlignment="1">
      <alignment vertical="top"/>
    </xf>
    <xf numFmtId="164" fontId="0" fillId="0" borderId="46" xfId="0" applyFont="1" applyFill="1" applyBorder="1" applyAlignment="1">
      <alignment vertical="center"/>
    </xf>
    <xf numFmtId="164" fontId="0" fillId="0" borderId="48" xfId="0" applyFill="1" applyBorder="1" applyAlignment="1">
      <alignment vertical="top"/>
    </xf>
    <xf numFmtId="164" fontId="0" fillId="0" borderId="47" xfId="0" applyFont="1" applyBorder="1" applyAlignment="1">
      <alignment/>
    </xf>
    <xf numFmtId="164" fontId="0" fillId="0" borderId="8" xfId="0" applyFont="1" applyBorder="1" applyAlignment="1">
      <alignment vertical="top"/>
    </xf>
    <xf numFmtId="165" fontId="19" fillId="9" borderId="15" xfId="0" applyNumberFormat="1" applyFont="1" applyFill="1" applyBorder="1" applyAlignment="1">
      <alignment/>
    </xf>
    <xf numFmtId="164" fontId="0" fillId="0" borderId="46" xfId="0" applyFont="1" applyBorder="1" applyAlignment="1">
      <alignment/>
    </xf>
    <xf numFmtId="164" fontId="20" fillId="0" borderId="9" xfId="0" applyFont="1" applyFill="1" applyBorder="1" applyAlignment="1">
      <alignment horizontal="left" vertical="top" wrapText="1"/>
    </xf>
    <xf numFmtId="164" fontId="0" fillId="0" borderId="0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2" xfId="0" applyFont="1" applyBorder="1" applyAlignment="1">
      <alignment/>
    </xf>
    <xf numFmtId="165" fontId="0" fillId="10" borderId="9" xfId="0" applyNumberFormat="1" applyFont="1" applyFill="1" applyBorder="1" applyAlignment="1">
      <alignment/>
    </xf>
    <xf numFmtId="167" fontId="0" fillId="0" borderId="9" xfId="0" applyNumberFormat="1" applyFont="1" applyFill="1" applyBorder="1" applyAlignment="1">
      <alignment vertical="top"/>
    </xf>
    <xf numFmtId="167" fontId="0" fillId="0" borderId="13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 horizontal="right" vertical="center"/>
    </xf>
    <xf numFmtId="164" fontId="0" fillId="9" borderId="15" xfId="0" applyFont="1" applyFill="1" applyBorder="1" applyAlignment="1">
      <alignment horizontal="right" indent="1"/>
    </xf>
    <xf numFmtId="164" fontId="0" fillId="0" borderId="6" xfId="0" applyFont="1" applyBorder="1" applyAlignment="1">
      <alignment/>
    </xf>
    <xf numFmtId="164" fontId="0" fillId="0" borderId="50" xfId="0" applyFon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0" xfId="0" applyNumberFormat="1" applyFill="1" applyBorder="1" applyAlignment="1">
      <alignment/>
    </xf>
    <xf numFmtId="165" fontId="0" fillId="0" borderId="51" xfId="0" applyNumberFormat="1" applyBorder="1" applyAlignment="1">
      <alignment/>
    </xf>
    <xf numFmtId="164" fontId="0" fillId="0" borderId="20" xfId="0" applyFont="1" applyBorder="1" applyAlignment="1">
      <alignment/>
    </xf>
    <xf numFmtId="164" fontId="0" fillId="10" borderId="32" xfId="0" applyFont="1" applyFill="1" applyBorder="1" applyAlignment="1">
      <alignment/>
    </xf>
    <xf numFmtId="164" fontId="0" fillId="10" borderId="18" xfId="0" applyFont="1" applyFill="1" applyBorder="1" applyAlignment="1">
      <alignment/>
    </xf>
    <xf numFmtId="167" fontId="0" fillId="10" borderId="9" xfId="0" applyNumberFormat="1" applyFont="1" applyFill="1" applyBorder="1" applyAlignment="1">
      <alignment vertical="center"/>
    </xf>
    <xf numFmtId="165" fontId="0" fillId="10" borderId="17" xfId="0" applyNumberFormat="1" applyFill="1" applyBorder="1" applyAlignment="1">
      <alignment horizontal="right" vertical="center"/>
    </xf>
    <xf numFmtId="165" fontId="0" fillId="10" borderId="17" xfId="0" applyNumberFormat="1" applyFill="1" applyBorder="1" applyAlignment="1">
      <alignment/>
    </xf>
    <xf numFmtId="165" fontId="0" fillId="10" borderId="32" xfId="0" applyNumberFormat="1" applyFill="1" applyBorder="1" applyAlignment="1">
      <alignment/>
    </xf>
    <xf numFmtId="164" fontId="18" fillId="0" borderId="29" xfId="0" applyFont="1" applyBorder="1" applyAlignment="1">
      <alignment horizontal="center" vertical="center" textRotation="90"/>
    </xf>
    <xf numFmtId="164" fontId="20" fillId="10" borderId="9" xfId="0" applyFont="1" applyFill="1" applyBorder="1" applyAlignment="1">
      <alignment horizontal="left" vertical="top" wrapText="1"/>
    </xf>
    <xf numFmtId="164" fontId="17" fillId="8" borderId="21" xfId="0" applyFont="1" applyFill="1" applyBorder="1" applyAlignment="1">
      <alignment horizontal="center" vertical="center" textRotation="90" wrapText="1"/>
    </xf>
    <xf numFmtId="164" fontId="0" fillId="8" borderId="15" xfId="0" applyFont="1" applyFill="1" applyBorder="1" applyAlignment="1">
      <alignment/>
    </xf>
    <xf numFmtId="164" fontId="16" fillId="8" borderId="15" xfId="0" applyFont="1" applyFill="1" applyBorder="1" applyAlignment="1">
      <alignment/>
    </xf>
    <xf numFmtId="164" fontId="16" fillId="8" borderId="15" xfId="0" applyFont="1" applyFill="1" applyBorder="1" applyAlignment="1">
      <alignment horizontal="right" vertical="center"/>
    </xf>
    <xf numFmtId="165" fontId="16" fillId="8" borderId="15" xfId="0" applyNumberFormat="1" applyFont="1" applyFill="1" applyBorder="1" applyAlignment="1">
      <alignment vertical="center"/>
    </xf>
    <xf numFmtId="166" fontId="16" fillId="8" borderId="23" xfId="0" applyNumberFormat="1" applyFont="1" applyFill="1" applyBorder="1" applyAlignment="1">
      <alignment horizontal="center" vertical="center"/>
    </xf>
    <xf numFmtId="164" fontId="0" fillId="8" borderId="21" xfId="0" applyFont="1" applyFill="1" applyBorder="1" applyAlignment="1">
      <alignment/>
    </xf>
    <xf numFmtId="164" fontId="0" fillId="8" borderId="15" xfId="0" applyFill="1" applyBorder="1" applyAlignment="1">
      <alignment/>
    </xf>
    <xf numFmtId="165" fontId="0" fillId="8" borderId="15" xfId="0" applyNumberFormat="1" applyFill="1" applyBorder="1" applyAlignment="1">
      <alignment/>
    </xf>
    <xf numFmtId="165" fontId="21" fillId="8" borderId="15" xfId="0" applyNumberFormat="1" applyFont="1" applyFill="1" applyBorder="1" applyAlignment="1">
      <alignment vertical="center"/>
    </xf>
    <xf numFmtId="166" fontId="21" fillId="8" borderId="23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22" fillId="0" borderId="0" xfId="0" applyFont="1" applyBorder="1" applyAlignment="1">
      <alignment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4" fontId="0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1943100</xdr:colOff>
      <xdr:row>0</xdr:row>
      <xdr:rowOff>123825</xdr:rowOff>
    </xdr:from>
    <xdr:to>
      <xdr:col>3</xdr:col>
      <xdr:colOff>3267075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23825"/>
          <a:ext cx="1323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55"/>
  <sheetViews>
    <sheetView tabSelected="1" view="pageBreakPreview" zoomScale="70" zoomScaleNormal="50" zoomScaleSheetLayoutView="70" workbookViewId="0" topLeftCell="A1">
      <selection activeCell="A7" sqref="A7"/>
    </sheetView>
  </sheetViews>
  <sheetFormatPr defaultColWidth="8.00390625" defaultRowHeight="12" customHeight="1"/>
  <cols>
    <col min="1" max="1" width="5.140625" style="1" customWidth="1"/>
    <col min="2" max="2" width="11.421875" style="0" customWidth="1"/>
    <col min="3" max="3" width="51.57421875" style="0" customWidth="1"/>
    <col min="4" max="4" width="60.421875" style="0" customWidth="1"/>
    <col min="5" max="5" width="14.28125" style="2" customWidth="1"/>
    <col min="6" max="6" width="14.28125" style="3" customWidth="1"/>
    <col min="7" max="7" width="12.28125" style="2" customWidth="1"/>
    <col min="8" max="8" width="15.00390625" style="2" customWidth="1"/>
    <col min="9" max="9" width="14.8515625" style="2" customWidth="1"/>
    <col min="10" max="10" width="14.7109375" style="4" customWidth="1"/>
    <col min="11" max="11" width="10.140625" style="5" customWidth="1"/>
    <col min="12" max="12" width="9.00390625" style="0" customWidth="1"/>
    <col min="13" max="13" width="10.7109375" style="0" customWidth="1"/>
    <col min="14" max="16384" width="9.00390625" style="0" customWidth="1"/>
  </cols>
  <sheetData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10" ht="15" customHeight="1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>
      <c r="A8" s="8"/>
      <c r="B8" s="9"/>
      <c r="C8" s="9"/>
      <c r="D8" s="9"/>
      <c r="E8" s="10"/>
      <c r="F8" s="10"/>
      <c r="G8" s="10"/>
      <c r="H8" s="10"/>
      <c r="I8" s="10"/>
      <c r="J8" s="9"/>
    </row>
    <row r="9" spans="1:10" ht="12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2.75" customHeight="1">
      <c r="A10" s="12" t="s">
        <v>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" customHeight="1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60" customHeight="1">
      <c r="A12" s="14"/>
      <c r="B12" s="15" t="s">
        <v>5</v>
      </c>
      <c r="C12" s="16" t="s">
        <v>6</v>
      </c>
      <c r="D12" s="16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 t="s">
        <v>13</v>
      </c>
    </row>
    <row r="13" spans="1:13" ht="12.75" customHeight="1">
      <c r="A13" s="20" t="s">
        <v>14</v>
      </c>
      <c r="B13" s="21"/>
      <c r="C13" s="22" t="s">
        <v>15</v>
      </c>
      <c r="D13" s="23" t="s">
        <v>16</v>
      </c>
      <c r="E13" s="24"/>
      <c r="F13" s="24">
        <v>191.942239062455</v>
      </c>
      <c r="G13" s="25"/>
      <c r="H13" s="25"/>
      <c r="I13" s="26"/>
      <c r="J13" s="27"/>
      <c r="K13" s="28"/>
      <c r="M13" s="2"/>
    </row>
    <row r="14" spans="1:13" ht="12.75" customHeight="1">
      <c r="A14" s="20"/>
      <c r="B14" s="21"/>
      <c r="C14" s="29" t="s">
        <v>17</v>
      </c>
      <c r="D14" s="23" t="s">
        <v>16</v>
      </c>
      <c r="E14" s="24">
        <v>6590.27293052412</v>
      </c>
      <c r="F14" s="24"/>
      <c r="G14" s="25"/>
      <c r="H14" s="25"/>
      <c r="I14" s="26"/>
      <c r="J14" s="27"/>
      <c r="M14" s="30"/>
    </row>
    <row r="15" spans="1:11" ht="12.75" customHeight="1">
      <c r="A15" s="20"/>
      <c r="B15" s="31" t="s">
        <v>18</v>
      </c>
      <c r="C15" s="29" t="s">
        <v>19</v>
      </c>
      <c r="D15" s="23" t="s">
        <v>16</v>
      </c>
      <c r="E15" s="32"/>
      <c r="F15" s="33">
        <v>257.496821113631</v>
      </c>
      <c r="G15" s="34"/>
      <c r="H15" s="34"/>
      <c r="I15" s="35"/>
      <c r="J15" s="27"/>
      <c r="K15" s="36"/>
    </row>
    <row r="16" spans="1:11" s="5" customFormat="1" ht="15" customHeight="1">
      <c r="A16" s="20"/>
      <c r="B16" s="37"/>
      <c r="C16" s="38"/>
      <c r="D16" s="39" t="s">
        <v>20</v>
      </c>
      <c r="E16" s="40">
        <f>SUM(E13:E15)</f>
        <v>6590.27293052412</v>
      </c>
      <c r="F16" s="40">
        <f>SUM(F13:F15)</f>
        <v>449.43906017608595</v>
      </c>
      <c r="G16" s="40"/>
      <c r="H16" s="40"/>
      <c r="I16" s="40">
        <f>SUM(E16:H16)</f>
        <v>7039.711990700206</v>
      </c>
      <c r="J16" s="27"/>
      <c r="K16" s="28"/>
    </row>
    <row r="17" spans="1:11" ht="12" customHeight="1">
      <c r="A17" s="20"/>
      <c r="B17" s="41" t="s">
        <v>21</v>
      </c>
      <c r="C17" s="42" t="s">
        <v>22</v>
      </c>
      <c r="D17" s="43" t="s">
        <v>23</v>
      </c>
      <c r="E17" s="44">
        <v>8288.11819664172</v>
      </c>
      <c r="F17" s="45"/>
      <c r="G17" s="44"/>
      <c r="H17" s="44"/>
      <c r="I17" s="44"/>
      <c r="J17" s="27"/>
      <c r="K17" s="28"/>
    </row>
    <row r="18" spans="1:11" ht="12" customHeight="1">
      <c r="A18" s="20"/>
      <c r="B18" s="21"/>
      <c r="C18" s="42" t="s">
        <v>24</v>
      </c>
      <c r="D18" s="46" t="s">
        <v>23</v>
      </c>
      <c r="E18" s="25"/>
      <c r="F18" s="47">
        <v>103.880242204545</v>
      </c>
      <c r="G18" s="25"/>
      <c r="H18" s="25"/>
      <c r="I18" s="25"/>
      <c r="J18" s="27"/>
      <c r="K18" s="28"/>
    </row>
    <row r="19" spans="1:11" ht="12" customHeight="1">
      <c r="A19" s="20"/>
      <c r="B19" s="48"/>
      <c r="C19" s="49" t="s">
        <v>25</v>
      </c>
      <c r="D19" s="50" t="s">
        <v>23</v>
      </c>
      <c r="E19" s="51">
        <v>3432.12711629265</v>
      </c>
      <c r="F19" s="52"/>
      <c r="G19" s="51"/>
      <c r="H19" s="51"/>
      <c r="I19" s="51"/>
      <c r="J19" s="27"/>
      <c r="K19" s="28"/>
    </row>
    <row r="20" spans="1:11" ht="15" customHeight="1">
      <c r="A20" s="20"/>
      <c r="B20" s="38"/>
      <c r="C20" s="38"/>
      <c r="D20" s="39" t="s">
        <v>20</v>
      </c>
      <c r="E20" s="53">
        <f>SUM(E17:E19)</f>
        <v>11720.24531293437</v>
      </c>
      <c r="F20" s="53">
        <f>SUM(F17:F19)</f>
        <v>103.880242204545</v>
      </c>
      <c r="G20" s="40"/>
      <c r="H20" s="40"/>
      <c r="I20" s="40">
        <f>SUM(E20:H20)</f>
        <v>11824.125555138915</v>
      </c>
      <c r="J20" s="54"/>
      <c r="K20" s="28"/>
    </row>
    <row r="21" spans="1:11" ht="12" customHeight="1">
      <c r="A21" s="20"/>
      <c r="B21" s="55" t="s">
        <v>26</v>
      </c>
      <c r="C21" s="56" t="s">
        <v>27</v>
      </c>
      <c r="D21" s="57" t="s">
        <v>28</v>
      </c>
      <c r="E21" s="34"/>
      <c r="F21" s="58"/>
      <c r="G21" s="34">
        <v>35.730272931823</v>
      </c>
      <c r="H21" s="34"/>
      <c r="I21" s="35"/>
      <c r="J21" s="27"/>
      <c r="K21" s="59"/>
    </row>
    <row r="22" spans="1:11" s="5" customFormat="1" ht="15" customHeight="1">
      <c r="A22" s="20"/>
      <c r="B22" s="37"/>
      <c r="C22" s="38"/>
      <c r="D22" s="39" t="s">
        <v>20</v>
      </c>
      <c r="E22" s="40"/>
      <c r="F22" s="40"/>
      <c r="G22" s="40">
        <f>+G21</f>
        <v>35.730272931823</v>
      </c>
      <c r="H22" s="40"/>
      <c r="I22" s="40">
        <f aca="true" t="shared" si="0" ref="I22:I23">SUM(E22:H22)</f>
        <v>35.730272931823</v>
      </c>
      <c r="J22" s="27"/>
      <c r="K22" s="28"/>
    </row>
    <row r="23" spans="1:13" s="68" customFormat="1" ht="15" customHeight="1">
      <c r="A23" s="60"/>
      <c r="B23" s="61"/>
      <c r="C23" s="62"/>
      <c r="D23" s="63" t="s">
        <v>29</v>
      </c>
      <c r="E23" s="64">
        <f>+E16+E20+E22</f>
        <v>18310.51824345849</v>
      </c>
      <c r="F23" s="65">
        <f>+F16+F20+F22</f>
        <v>553.3193023806309</v>
      </c>
      <c r="G23" s="65">
        <f>+G16+G20+G22</f>
        <v>35.730272931823</v>
      </c>
      <c r="H23" s="65"/>
      <c r="I23" s="65">
        <f t="shared" si="0"/>
        <v>18899.56781877094</v>
      </c>
      <c r="J23" s="66">
        <f>I23/356171.682</f>
        <v>0.05306308382700381</v>
      </c>
      <c r="K23" s="67"/>
      <c r="M23" s="69"/>
    </row>
    <row r="24" spans="1:11" ht="12" customHeight="1">
      <c r="A24" s="70" t="s">
        <v>30</v>
      </c>
      <c r="B24" s="55" t="s">
        <v>31</v>
      </c>
      <c r="C24" s="71" t="s">
        <v>32</v>
      </c>
      <c r="D24" s="72" t="s">
        <v>33</v>
      </c>
      <c r="E24" s="73">
        <v>121.594071361935</v>
      </c>
      <c r="F24" s="45"/>
      <c r="G24" s="44"/>
      <c r="H24" s="44"/>
      <c r="I24" s="74"/>
      <c r="J24" s="75"/>
      <c r="K24" s="28"/>
    </row>
    <row r="25" spans="1:11" ht="12" customHeight="1">
      <c r="A25" s="70"/>
      <c r="B25" s="76" t="s">
        <v>34</v>
      </c>
      <c r="C25" s="77" t="s">
        <v>35</v>
      </c>
      <c r="D25" s="72" t="s">
        <v>33</v>
      </c>
      <c r="E25" s="25"/>
      <c r="F25" s="47">
        <v>232.439228227272</v>
      </c>
      <c r="G25" s="25"/>
      <c r="H25" s="25"/>
      <c r="I25" s="26"/>
      <c r="J25" s="27"/>
      <c r="K25" s="28"/>
    </row>
    <row r="26" spans="1:12" ht="12" customHeight="1">
      <c r="A26" s="70"/>
      <c r="B26" s="76" t="s">
        <v>36</v>
      </c>
      <c r="C26" s="42" t="s">
        <v>37</v>
      </c>
      <c r="D26" s="72" t="s">
        <v>33</v>
      </c>
      <c r="E26" s="34"/>
      <c r="F26" s="34">
        <v>929.729140204543</v>
      </c>
      <c r="G26" s="34"/>
      <c r="H26" s="34"/>
      <c r="I26" s="35"/>
      <c r="J26" s="27"/>
      <c r="K26" s="28"/>
      <c r="L26" s="2"/>
    </row>
    <row r="27" spans="1:12" ht="12" customHeight="1">
      <c r="A27" s="70"/>
      <c r="B27" s="76"/>
      <c r="C27" s="42" t="s">
        <v>38</v>
      </c>
      <c r="D27" s="72" t="s">
        <v>33</v>
      </c>
      <c r="E27" s="34"/>
      <c r="F27" s="34">
        <v>177.200865597206</v>
      </c>
      <c r="G27" s="34"/>
      <c r="H27" s="34"/>
      <c r="I27" s="35"/>
      <c r="J27" s="27"/>
      <c r="K27" s="28"/>
      <c r="L27" s="2"/>
    </row>
    <row r="28" spans="1:12" ht="12" customHeight="1">
      <c r="A28" s="70"/>
      <c r="B28" s="76"/>
      <c r="C28" s="42" t="s">
        <v>39</v>
      </c>
      <c r="D28" s="72" t="s">
        <v>33</v>
      </c>
      <c r="E28" s="34"/>
      <c r="F28" s="34">
        <v>200.602956177004</v>
      </c>
      <c r="G28" s="34"/>
      <c r="H28" s="34"/>
      <c r="I28" s="35"/>
      <c r="J28" s="27"/>
      <c r="K28" s="28"/>
      <c r="L28" s="2"/>
    </row>
    <row r="29" spans="1:12" ht="12" customHeight="1">
      <c r="A29" s="70"/>
      <c r="B29" s="76"/>
      <c r="C29" s="42" t="s">
        <v>40</v>
      </c>
      <c r="D29" s="72" t="s">
        <v>33</v>
      </c>
      <c r="E29" s="34"/>
      <c r="F29" s="34">
        <v>78.4676809894928</v>
      </c>
      <c r="G29" s="34"/>
      <c r="H29" s="34"/>
      <c r="I29" s="35"/>
      <c r="J29" s="27"/>
      <c r="K29" s="28"/>
      <c r="L29" s="2"/>
    </row>
    <row r="30" spans="1:12" ht="12" customHeight="1">
      <c r="A30" s="70"/>
      <c r="B30" s="76"/>
      <c r="C30" s="78" t="s">
        <v>41</v>
      </c>
      <c r="D30" s="72" t="s">
        <v>33</v>
      </c>
      <c r="E30" s="34"/>
      <c r="F30" s="34">
        <v>487.262834334181</v>
      </c>
      <c r="G30" s="34"/>
      <c r="H30" s="34"/>
      <c r="I30" s="35"/>
      <c r="J30" s="27"/>
      <c r="K30" s="28"/>
      <c r="L30" s="2"/>
    </row>
    <row r="31" spans="1:12" ht="15" customHeight="1">
      <c r="A31" s="70"/>
      <c r="B31" s="79"/>
      <c r="C31" s="80"/>
      <c r="D31" s="39" t="s">
        <v>20</v>
      </c>
      <c r="E31" s="81">
        <f>SUM(E24:E30)</f>
        <v>121.594071361935</v>
      </c>
      <c r="F31" s="81">
        <f>SUM(F24:F30)</f>
        <v>2105.7027055296985</v>
      </c>
      <c r="G31" s="40"/>
      <c r="H31" s="40"/>
      <c r="I31" s="40">
        <f aca="true" t="shared" si="1" ref="I31:I32">SUM(E31:H31)</f>
        <v>2227.2967768916333</v>
      </c>
      <c r="J31" s="27"/>
      <c r="L31" s="2"/>
    </row>
    <row r="32" spans="1:11" s="87" customFormat="1" ht="15" customHeight="1">
      <c r="A32" s="82"/>
      <c r="B32" s="83"/>
      <c r="C32" s="38"/>
      <c r="D32" s="63" t="s">
        <v>29</v>
      </c>
      <c r="E32" s="65">
        <f>+E31</f>
        <v>121.594071361935</v>
      </c>
      <c r="F32" s="65">
        <f>+F31</f>
        <v>2105.7027055296985</v>
      </c>
      <c r="G32" s="84"/>
      <c r="H32" s="85"/>
      <c r="I32" s="65">
        <f t="shared" si="1"/>
        <v>2227.2967768916333</v>
      </c>
      <c r="J32" s="66">
        <f>I32/151046.194</f>
        <v>0.014745798738176967</v>
      </c>
      <c r="K32" s="86"/>
    </row>
    <row r="33" spans="1:11" s="93" customFormat="1" ht="14.25" customHeight="1">
      <c r="A33" s="88" t="s">
        <v>42</v>
      </c>
      <c r="B33" s="76" t="s">
        <v>43</v>
      </c>
      <c r="C33" s="42" t="s">
        <v>44</v>
      </c>
      <c r="D33" s="89" t="s">
        <v>45</v>
      </c>
      <c r="E33" s="44"/>
      <c r="F33" s="90">
        <v>1872.36528269173</v>
      </c>
      <c r="G33" s="91"/>
      <c r="H33" s="44"/>
      <c r="I33" s="74"/>
      <c r="J33" s="92"/>
      <c r="K33" s="59"/>
    </row>
    <row r="34" spans="1:11" s="93" customFormat="1" ht="12.75" customHeight="1">
      <c r="A34" s="88"/>
      <c r="B34" s="76" t="s">
        <v>46</v>
      </c>
      <c r="C34" s="42" t="s">
        <v>47</v>
      </c>
      <c r="D34" s="89" t="s">
        <v>45</v>
      </c>
      <c r="E34" s="91"/>
      <c r="F34" s="94">
        <v>725.27266981819</v>
      </c>
      <c r="G34" s="3"/>
      <c r="H34" s="91"/>
      <c r="I34" s="95"/>
      <c r="J34" s="92"/>
      <c r="K34" s="96"/>
    </row>
    <row r="35" spans="1:12" s="93" customFormat="1" ht="12" customHeight="1">
      <c r="A35" s="88"/>
      <c r="B35" s="76" t="s">
        <v>48</v>
      </c>
      <c r="C35" s="97" t="s">
        <v>49</v>
      </c>
      <c r="D35" s="89" t="s">
        <v>45</v>
      </c>
      <c r="E35" s="25"/>
      <c r="F35" s="98">
        <v>58.2559389318206</v>
      </c>
      <c r="G35" s="25"/>
      <c r="H35" s="25"/>
      <c r="I35" s="26"/>
      <c r="J35" s="92"/>
      <c r="K35" s="99"/>
      <c r="L35" s="3"/>
    </row>
    <row r="36" spans="1:11" s="93" customFormat="1" ht="15" customHeight="1">
      <c r="A36" s="88"/>
      <c r="B36" s="37"/>
      <c r="C36" s="80"/>
      <c r="D36" s="39" t="s">
        <v>20</v>
      </c>
      <c r="E36" s="40"/>
      <c r="F36" s="100">
        <f>SUM(F33:F35)</f>
        <v>2655.893891441741</v>
      </c>
      <c r="G36" s="100">
        <f>SUM(G33:G35)</f>
        <v>0</v>
      </c>
      <c r="H36" s="100"/>
      <c r="I36" s="40">
        <f>SUM(E36:H36)</f>
        <v>2655.893891441741</v>
      </c>
      <c r="J36" s="92"/>
      <c r="K36" s="96"/>
    </row>
    <row r="37" spans="1:11" s="93" customFormat="1" ht="12" customHeight="1">
      <c r="A37" s="88"/>
      <c r="B37" s="55" t="s">
        <v>50</v>
      </c>
      <c r="C37" s="56" t="s">
        <v>51</v>
      </c>
      <c r="D37" s="57" t="s">
        <v>28</v>
      </c>
      <c r="E37" s="101"/>
      <c r="F37" s="102"/>
      <c r="G37" s="58">
        <v>1531.18923584091</v>
      </c>
      <c r="H37" s="101"/>
      <c r="I37" s="103"/>
      <c r="J37" s="92"/>
      <c r="K37" s="96"/>
    </row>
    <row r="38" spans="1:11" s="93" customFormat="1" ht="15" customHeight="1">
      <c r="A38" s="88"/>
      <c r="B38" s="37"/>
      <c r="C38" s="80"/>
      <c r="D38" s="39" t="s">
        <v>20</v>
      </c>
      <c r="E38" s="40"/>
      <c r="F38" s="100"/>
      <c r="G38" s="104">
        <f>+G37</f>
        <v>1531.18923584091</v>
      </c>
      <c r="H38" s="40"/>
      <c r="I38" s="40">
        <f>SUM(E38:H38)</f>
        <v>1531.18923584091</v>
      </c>
      <c r="J38" s="92"/>
      <c r="K38" s="96"/>
    </row>
    <row r="39" spans="1:11" s="93" customFormat="1" ht="12" customHeight="1">
      <c r="A39" s="88"/>
      <c r="B39" s="105" t="s">
        <v>52</v>
      </c>
      <c r="C39" s="106" t="s">
        <v>53</v>
      </c>
      <c r="D39" s="107" t="s">
        <v>54</v>
      </c>
      <c r="E39" s="101"/>
      <c r="F39" s="102">
        <v>44.3137451136323</v>
      </c>
      <c r="G39" s="58"/>
      <c r="H39" s="101"/>
      <c r="I39" s="103"/>
      <c r="J39" s="92"/>
      <c r="K39" s="59"/>
    </row>
    <row r="40" spans="1:11" s="93" customFormat="1" ht="15" customHeight="1">
      <c r="A40" s="88"/>
      <c r="B40" s="37"/>
      <c r="C40" s="80"/>
      <c r="D40" s="39" t="s">
        <v>20</v>
      </c>
      <c r="E40" s="40"/>
      <c r="F40" s="100">
        <f>+F39</f>
        <v>44.3137451136323</v>
      </c>
      <c r="G40" s="104"/>
      <c r="H40" s="40"/>
      <c r="I40" s="40">
        <f>SUM(E40:H40)</f>
        <v>44.3137451136323</v>
      </c>
      <c r="J40" s="92"/>
      <c r="K40" s="59"/>
    </row>
    <row r="41" spans="1:11" s="93" customFormat="1" ht="12" customHeight="1">
      <c r="A41" s="88"/>
      <c r="B41" s="105"/>
      <c r="C41" s="42" t="s">
        <v>55</v>
      </c>
      <c r="D41" s="89" t="s">
        <v>45</v>
      </c>
      <c r="E41" s="101"/>
      <c r="F41" s="102">
        <v>199.15045361364</v>
      </c>
      <c r="G41" s="101"/>
      <c r="H41" s="101"/>
      <c r="I41" s="103"/>
      <c r="J41" s="92"/>
      <c r="K41" s="59"/>
    </row>
    <row r="42" spans="1:11" s="93" customFormat="1" ht="15" customHeight="1">
      <c r="A42" s="88"/>
      <c r="B42" s="37"/>
      <c r="C42" s="80"/>
      <c r="D42" s="39" t="s">
        <v>20</v>
      </c>
      <c r="E42" s="40"/>
      <c r="F42" s="100">
        <f>+F41</f>
        <v>199.15045361364</v>
      </c>
      <c r="G42" s="104"/>
      <c r="H42" s="40"/>
      <c r="I42" s="40">
        <f aca="true" t="shared" si="2" ref="I42:I43">SUM(E42:H42)</f>
        <v>199.15045361364</v>
      </c>
      <c r="J42" s="92"/>
      <c r="K42" s="59"/>
    </row>
    <row r="43" spans="1:11" s="87" customFormat="1" ht="15" customHeight="1">
      <c r="A43" s="108"/>
      <c r="B43" s="109"/>
      <c r="C43" s="110"/>
      <c r="D43" s="111" t="s">
        <v>29</v>
      </c>
      <c r="E43" s="112"/>
      <c r="F43" s="112">
        <f>+F36+F38+F40+F42</f>
        <v>2899.358090169013</v>
      </c>
      <c r="G43" s="112">
        <f>+G36+G38+G40+G42</f>
        <v>1531.18923584091</v>
      </c>
      <c r="H43" s="112"/>
      <c r="I43" s="113">
        <f t="shared" si="2"/>
        <v>4430.5473260099225</v>
      </c>
      <c r="J43" s="66">
        <f>I43/91382.687</f>
        <v>0.048483443324553614</v>
      </c>
      <c r="K43" s="86"/>
    </row>
    <row r="44" spans="1:10" ht="12.75" customHeight="1">
      <c r="A44" s="114" t="s">
        <v>56</v>
      </c>
      <c r="B44" s="115" t="s">
        <v>57</v>
      </c>
      <c r="C44" s="116" t="s">
        <v>58</v>
      </c>
      <c r="D44" s="117" t="s">
        <v>59</v>
      </c>
      <c r="E44" s="44">
        <v>28455.5464214999</v>
      </c>
      <c r="F44" s="25"/>
      <c r="G44" s="44"/>
      <c r="H44" s="44"/>
      <c r="I44" s="74"/>
      <c r="J44" s="27"/>
    </row>
    <row r="45" spans="1:10" ht="12.75" customHeight="1">
      <c r="A45" s="114"/>
      <c r="B45" s="115" t="s">
        <v>60</v>
      </c>
      <c r="C45" s="42" t="s">
        <v>61</v>
      </c>
      <c r="D45" s="118" t="s">
        <v>59</v>
      </c>
      <c r="E45" s="25">
        <v>8073.47785150379</v>
      </c>
      <c r="F45" s="25"/>
      <c r="G45" s="25"/>
      <c r="H45" s="25"/>
      <c r="I45" s="25"/>
      <c r="J45" s="27"/>
    </row>
    <row r="46" spans="1:10" ht="12" customHeight="1">
      <c r="A46" s="114"/>
      <c r="B46" s="76" t="s">
        <v>62</v>
      </c>
      <c r="C46" s="56" t="s">
        <v>63</v>
      </c>
      <c r="D46" s="118" t="s">
        <v>59</v>
      </c>
      <c r="E46" s="25"/>
      <c r="F46" s="58">
        <v>233.155482090908</v>
      </c>
      <c r="G46" s="25"/>
      <c r="H46" s="25"/>
      <c r="I46" s="25"/>
      <c r="J46" s="27"/>
    </row>
    <row r="47" spans="1:10" ht="12" customHeight="1">
      <c r="A47" s="114"/>
      <c r="B47" s="76" t="s">
        <v>64</v>
      </c>
      <c r="C47" s="42" t="s">
        <v>65</v>
      </c>
      <c r="D47" s="118" t="s">
        <v>59</v>
      </c>
      <c r="E47" s="25"/>
      <c r="F47" s="58">
        <v>248.537845951304</v>
      </c>
      <c r="G47" s="25"/>
      <c r="H47" s="25"/>
      <c r="I47" s="25"/>
      <c r="J47" s="27"/>
    </row>
    <row r="48" spans="1:10" ht="12" customHeight="1">
      <c r="A48" s="114"/>
      <c r="B48" s="76"/>
      <c r="C48" s="56" t="s">
        <v>66</v>
      </c>
      <c r="D48" s="118" t="s">
        <v>59</v>
      </c>
      <c r="E48" s="25"/>
      <c r="F48" s="58">
        <v>9.53236277272585</v>
      </c>
      <c r="G48" s="25"/>
      <c r="H48" s="25"/>
      <c r="I48" s="25"/>
      <c r="J48" s="27"/>
    </row>
    <row r="49" spans="1:11" s="93" customFormat="1" ht="12" customHeight="1">
      <c r="A49" s="114"/>
      <c r="B49" s="76"/>
      <c r="C49" s="49" t="s">
        <v>67</v>
      </c>
      <c r="D49" s="118" t="s">
        <v>59</v>
      </c>
      <c r="E49" s="47"/>
      <c r="F49" s="47">
        <v>18.6854263902902</v>
      </c>
      <c r="G49" s="47"/>
      <c r="H49" s="47"/>
      <c r="I49" s="119"/>
      <c r="J49" s="92"/>
      <c r="K49" s="59"/>
    </row>
    <row r="50" spans="1:10" ht="12" customHeight="1">
      <c r="A50" s="114"/>
      <c r="B50" s="76"/>
      <c r="C50" s="56" t="s">
        <v>68</v>
      </c>
      <c r="D50" s="118" t="s">
        <v>59</v>
      </c>
      <c r="E50" s="25"/>
      <c r="F50" s="58">
        <v>613.625676636393</v>
      </c>
      <c r="G50" s="25"/>
      <c r="H50" s="25"/>
      <c r="I50" s="26"/>
      <c r="J50" s="27"/>
    </row>
    <row r="51" spans="1:10" ht="12" customHeight="1">
      <c r="A51" s="114"/>
      <c r="B51" s="76" t="s">
        <v>69</v>
      </c>
      <c r="C51" s="56" t="s">
        <v>70</v>
      </c>
      <c r="D51" s="118" t="s">
        <v>59</v>
      </c>
      <c r="E51" s="25"/>
      <c r="F51" s="58">
        <v>61.1798951136349</v>
      </c>
      <c r="G51" s="25"/>
      <c r="H51" s="25"/>
      <c r="I51" s="26"/>
      <c r="J51" s="27"/>
    </row>
    <row r="52" spans="1:10" ht="12" customHeight="1">
      <c r="A52" s="114"/>
      <c r="B52" s="76" t="s">
        <v>71</v>
      </c>
      <c r="C52" s="120" t="s">
        <v>72</v>
      </c>
      <c r="D52" s="118" t="s">
        <v>59</v>
      </c>
      <c r="E52" s="121"/>
      <c r="F52" s="91">
        <v>286.131435100991</v>
      </c>
      <c r="G52" s="121"/>
      <c r="H52" s="121"/>
      <c r="I52" s="122"/>
      <c r="J52" s="27"/>
    </row>
    <row r="53" spans="1:10" ht="12" customHeight="1">
      <c r="A53" s="114"/>
      <c r="B53" s="76" t="s">
        <v>73</v>
      </c>
      <c r="C53" s="42" t="s">
        <v>74</v>
      </c>
      <c r="D53" s="118" t="s">
        <v>59</v>
      </c>
      <c r="E53" s="34"/>
      <c r="F53" s="123">
        <v>436.043842478801</v>
      </c>
      <c r="G53" s="34"/>
      <c r="H53" s="34"/>
      <c r="I53" s="35"/>
      <c r="J53" s="27"/>
    </row>
    <row r="54" spans="1:10" ht="15" customHeight="1">
      <c r="A54" s="114"/>
      <c r="B54" s="79"/>
      <c r="C54" s="38"/>
      <c r="D54" s="39" t="s">
        <v>20</v>
      </c>
      <c r="E54" s="104">
        <f>SUM(E44:E53)</f>
        <v>36529.02427300369</v>
      </c>
      <c r="F54" s="104">
        <f>SUM(F44:F53)</f>
        <v>1906.891966535048</v>
      </c>
      <c r="G54" s="104"/>
      <c r="H54" s="40"/>
      <c r="I54" s="40">
        <f>SUM(E54:H54)</f>
        <v>38435.91623953874</v>
      </c>
      <c r="J54" s="27"/>
    </row>
    <row r="55" spans="1:11" ht="13.5" customHeight="1">
      <c r="A55" s="114"/>
      <c r="B55" s="124"/>
      <c r="C55" s="125" t="s">
        <v>17</v>
      </c>
      <c r="D55" s="23" t="s">
        <v>16</v>
      </c>
      <c r="E55" s="24">
        <v>85.4990955693405</v>
      </c>
      <c r="F55" s="58"/>
      <c r="G55" s="25"/>
      <c r="H55" s="25"/>
      <c r="I55" s="26"/>
      <c r="J55" s="27"/>
      <c r="K55" s="126"/>
    </row>
    <row r="56" spans="1:12" ht="15" customHeight="1">
      <c r="A56" s="114"/>
      <c r="B56" s="79"/>
      <c r="C56" s="38"/>
      <c r="D56" s="39" t="s">
        <v>20</v>
      </c>
      <c r="E56" s="104">
        <f>E55</f>
        <v>85.4990955693405</v>
      </c>
      <c r="F56" s="104">
        <f>SUM(F55:F55)</f>
        <v>0</v>
      </c>
      <c r="G56" s="104"/>
      <c r="H56" s="40"/>
      <c r="I56" s="40">
        <f>SUM(E56:H56)</f>
        <v>85.4990955693405</v>
      </c>
      <c r="J56" s="27"/>
      <c r="K56" s="96"/>
      <c r="L56" s="5"/>
    </row>
    <row r="57" spans="1:12" ht="12" customHeight="1">
      <c r="A57" s="114"/>
      <c r="B57" s="21" t="s">
        <v>75</v>
      </c>
      <c r="C57" s="127" t="s">
        <v>76</v>
      </c>
      <c r="D57" s="23" t="s">
        <v>77</v>
      </c>
      <c r="E57" s="25"/>
      <c r="F57" s="47">
        <v>81.7112361421443</v>
      </c>
      <c r="G57" s="25"/>
      <c r="H57" s="25"/>
      <c r="I57" s="26"/>
      <c r="J57" s="27"/>
      <c r="K57" s="126"/>
      <c r="L57" s="28"/>
    </row>
    <row r="58" spans="1:12" ht="12" customHeight="1">
      <c r="A58" s="114"/>
      <c r="B58" s="21" t="s">
        <v>75</v>
      </c>
      <c r="C58" s="127" t="s">
        <v>78</v>
      </c>
      <c r="D58" s="23" t="s">
        <v>77</v>
      </c>
      <c r="E58" s="25"/>
      <c r="F58" s="58">
        <v>36.9442922215369</v>
      </c>
      <c r="G58" s="25"/>
      <c r="H58" s="25"/>
      <c r="I58" s="26"/>
      <c r="J58" s="27"/>
      <c r="L58" s="128"/>
    </row>
    <row r="59" spans="1:12" ht="12" customHeight="1">
      <c r="A59" s="114"/>
      <c r="B59" s="21" t="s">
        <v>75</v>
      </c>
      <c r="C59" s="127" t="s">
        <v>79</v>
      </c>
      <c r="D59" s="23" t="s">
        <v>77</v>
      </c>
      <c r="E59" s="25"/>
      <c r="F59" s="47">
        <v>136.037555092483</v>
      </c>
      <c r="G59" s="25"/>
      <c r="H59" s="25"/>
      <c r="I59" s="26"/>
      <c r="J59" s="27"/>
      <c r="L59" s="5"/>
    </row>
    <row r="60" spans="1:12" ht="12" customHeight="1">
      <c r="A60" s="114"/>
      <c r="B60" s="21" t="s">
        <v>75</v>
      </c>
      <c r="C60" s="127" t="s">
        <v>80</v>
      </c>
      <c r="D60" s="23" t="s">
        <v>77</v>
      </c>
      <c r="E60" s="25"/>
      <c r="F60" s="58">
        <v>23.2024057394966</v>
      </c>
      <c r="G60" s="25"/>
      <c r="H60" s="25"/>
      <c r="I60" s="26"/>
      <c r="J60" s="27"/>
      <c r="L60" s="5"/>
    </row>
    <row r="61" spans="1:12" ht="12" customHeight="1">
      <c r="A61" s="114"/>
      <c r="B61" s="21" t="s">
        <v>75</v>
      </c>
      <c r="C61" s="127" t="s">
        <v>81</v>
      </c>
      <c r="D61" s="23" t="s">
        <v>77</v>
      </c>
      <c r="E61" s="25"/>
      <c r="F61" s="58">
        <v>59.2701481956953</v>
      </c>
      <c r="G61" s="25"/>
      <c r="H61" s="25"/>
      <c r="I61" s="26"/>
      <c r="J61" s="27"/>
      <c r="L61" s="28"/>
    </row>
    <row r="62" spans="1:12" ht="12" customHeight="1">
      <c r="A62" s="114"/>
      <c r="B62" s="21" t="s">
        <v>75</v>
      </c>
      <c r="C62" s="127" t="s">
        <v>82</v>
      </c>
      <c r="D62" s="23" t="s">
        <v>77</v>
      </c>
      <c r="E62" s="25"/>
      <c r="F62" s="47">
        <v>21.0704414088574</v>
      </c>
      <c r="G62" s="25"/>
      <c r="H62" s="25"/>
      <c r="I62" s="26"/>
      <c r="J62" s="27"/>
      <c r="L62" s="28"/>
    </row>
    <row r="63" spans="1:12" s="93" customFormat="1" ht="12" customHeight="1">
      <c r="A63" s="114"/>
      <c r="B63" s="129"/>
      <c r="C63" s="130" t="s">
        <v>83</v>
      </c>
      <c r="D63" s="23" t="s">
        <v>77</v>
      </c>
      <c r="E63" s="47"/>
      <c r="F63" s="58">
        <v>13.9954421084519</v>
      </c>
      <c r="G63" s="47"/>
      <c r="H63" s="47"/>
      <c r="I63" s="119"/>
      <c r="J63" s="92"/>
      <c r="K63" s="59"/>
      <c r="L63" s="59"/>
    </row>
    <row r="64" spans="1:11" s="93" customFormat="1" ht="12" customHeight="1">
      <c r="A64" s="114"/>
      <c r="B64" s="129"/>
      <c r="C64" s="130" t="s">
        <v>84</v>
      </c>
      <c r="D64" s="23" t="s">
        <v>77</v>
      </c>
      <c r="E64" s="131"/>
      <c r="F64" s="58">
        <v>353.53404002323</v>
      </c>
      <c r="G64" s="47"/>
      <c r="H64" s="47"/>
      <c r="I64" s="47"/>
      <c r="J64" s="92"/>
      <c r="K64" s="59"/>
    </row>
    <row r="65" spans="1:11" s="93" customFormat="1" ht="12" customHeight="1">
      <c r="A65" s="114"/>
      <c r="B65" s="132"/>
      <c r="C65" s="133" t="s">
        <v>85</v>
      </c>
      <c r="D65" s="23" t="s">
        <v>77</v>
      </c>
      <c r="E65" s="134">
        <v>9155.25605237651</v>
      </c>
      <c r="F65" s="135"/>
      <c r="G65" s="135"/>
      <c r="H65" s="135"/>
      <c r="I65" s="135"/>
      <c r="J65" s="92"/>
      <c r="K65" s="59"/>
    </row>
    <row r="66" spans="1:11" s="5" customFormat="1" ht="15" customHeight="1">
      <c r="A66" s="114"/>
      <c r="B66" s="136"/>
      <c r="C66" s="38"/>
      <c r="D66" s="39" t="s">
        <v>20</v>
      </c>
      <c r="E66" s="40">
        <f>SUM(E57:E65)</f>
        <v>9155.25605237651</v>
      </c>
      <c r="F66" s="100">
        <f>SUM(F57:F65)</f>
        <v>725.7655609318954</v>
      </c>
      <c r="G66" s="40"/>
      <c r="H66" s="40"/>
      <c r="I66" s="137">
        <f>SUM(E66:H66)</f>
        <v>9881.021613308405</v>
      </c>
      <c r="J66" s="27"/>
      <c r="K66" s="138"/>
    </row>
    <row r="67" spans="1:11" s="36" customFormat="1" ht="12" customHeight="1">
      <c r="A67" s="114"/>
      <c r="B67" s="105" t="s">
        <v>86</v>
      </c>
      <c r="C67" s="42" t="s">
        <v>87</v>
      </c>
      <c r="D67" s="91" t="s">
        <v>88</v>
      </c>
      <c r="E67" s="139">
        <v>1054.81060306543</v>
      </c>
      <c r="F67" s="58"/>
      <c r="G67" s="140"/>
      <c r="H67" s="91"/>
      <c r="I67" s="95"/>
      <c r="J67" s="141"/>
      <c r="K67" s="96"/>
    </row>
    <row r="68" spans="1:11" s="36" customFormat="1" ht="15" customHeight="1">
      <c r="A68" s="114"/>
      <c r="B68" s="142"/>
      <c r="C68" s="40"/>
      <c r="D68" s="143" t="s">
        <v>20</v>
      </c>
      <c r="E68" s="40">
        <v>1054.81060306543</v>
      </c>
      <c r="F68" s="40"/>
      <c r="G68" s="40"/>
      <c r="H68" s="40"/>
      <c r="I68" s="40">
        <f>SUM(E68:H68)</f>
        <v>1054.81060306543</v>
      </c>
      <c r="J68" s="144"/>
      <c r="K68" s="96"/>
    </row>
    <row r="69" spans="1:11" s="1" customFormat="1" ht="15" customHeight="1">
      <c r="A69" s="108"/>
      <c r="B69" s="109"/>
      <c r="C69" s="110"/>
      <c r="D69" s="63" t="s">
        <v>29</v>
      </c>
      <c r="E69" s="64">
        <f>+E54+E56+E66+E68</f>
        <v>46824.59002401498</v>
      </c>
      <c r="F69" s="64">
        <f>+F54+F56+F66+F68</f>
        <v>2632.657527466943</v>
      </c>
      <c r="G69" s="64"/>
      <c r="H69" s="64"/>
      <c r="I69" s="64">
        <f>I54+I56+I66+I68</f>
        <v>49457.247551481916</v>
      </c>
      <c r="J69" s="66">
        <f>I69/689599.13</f>
        <v>0.07171883692991596</v>
      </c>
      <c r="K69" s="145"/>
    </row>
    <row r="70" spans="1:11" s="93" customFormat="1" ht="12" customHeight="1">
      <c r="A70" s="70" t="s">
        <v>89</v>
      </c>
      <c r="B70" s="55" t="s">
        <v>90</v>
      </c>
      <c r="C70" s="77" t="s">
        <v>91</v>
      </c>
      <c r="D70" s="146" t="s">
        <v>45</v>
      </c>
      <c r="E70" s="45">
        <v>6590.54272871474</v>
      </c>
      <c r="F70" s="45"/>
      <c r="G70" s="45"/>
      <c r="H70" s="45"/>
      <c r="I70" s="147"/>
      <c r="J70" s="92"/>
      <c r="K70" s="59"/>
    </row>
    <row r="71" spans="1:10" ht="12" customHeight="1">
      <c r="A71" s="70"/>
      <c r="B71" s="148" t="s">
        <v>92</v>
      </c>
      <c r="C71" s="77" t="s">
        <v>93</v>
      </c>
      <c r="D71" s="89" t="s">
        <v>45</v>
      </c>
      <c r="E71" s="101">
        <v>472.986210227275</v>
      </c>
      <c r="F71" s="91"/>
      <c r="G71" s="101"/>
      <c r="H71" s="101"/>
      <c r="I71" s="103"/>
      <c r="J71" s="27"/>
    </row>
    <row r="72" spans="1:10" ht="12" customHeight="1">
      <c r="A72" s="70"/>
      <c r="B72" s="148" t="s">
        <v>94</v>
      </c>
      <c r="C72" s="77" t="s">
        <v>95</v>
      </c>
      <c r="D72" s="89" t="s">
        <v>45</v>
      </c>
      <c r="E72" s="34"/>
      <c r="F72" s="58">
        <v>153.43601459093</v>
      </c>
      <c r="G72" s="34"/>
      <c r="H72" s="34"/>
      <c r="I72" s="25"/>
      <c r="J72" s="27"/>
    </row>
    <row r="73" spans="1:10" ht="12" customHeight="1">
      <c r="A73" s="70"/>
      <c r="B73" s="148" t="s">
        <v>96</v>
      </c>
      <c r="C73" s="77" t="s">
        <v>97</v>
      </c>
      <c r="D73" s="149" t="s">
        <v>45</v>
      </c>
      <c r="E73" s="25"/>
      <c r="F73" s="58">
        <v>33.1400859318146</v>
      </c>
      <c r="G73" s="25"/>
      <c r="H73" s="25"/>
      <c r="I73" s="25"/>
      <c r="J73" s="27"/>
    </row>
    <row r="74" spans="1:10" ht="12.75" customHeight="1">
      <c r="A74" s="70"/>
      <c r="B74" s="150" t="s">
        <v>98</v>
      </c>
      <c r="C74" s="151" t="s">
        <v>99</v>
      </c>
      <c r="D74" s="118" t="s">
        <v>45</v>
      </c>
      <c r="E74" s="152"/>
      <c r="F74" s="33">
        <v>53.443117227271</v>
      </c>
      <c r="G74" s="32"/>
      <c r="H74" s="32"/>
      <c r="I74" s="35"/>
      <c r="J74" s="27"/>
    </row>
    <row r="75" spans="1:10" ht="12" customHeight="1">
      <c r="A75" s="70"/>
      <c r="B75" s="150" t="s">
        <v>43</v>
      </c>
      <c r="C75" s="106" t="s">
        <v>44</v>
      </c>
      <c r="D75" s="153" t="s">
        <v>45</v>
      </c>
      <c r="E75" s="32"/>
      <c r="F75" s="33">
        <v>1188.84520677274</v>
      </c>
      <c r="G75" s="32"/>
      <c r="H75" s="32"/>
      <c r="I75" s="34"/>
      <c r="J75" s="27"/>
    </row>
    <row r="76" spans="1:10" ht="12" customHeight="1">
      <c r="A76" s="70"/>
      <c r="B76" s="154" t="s">
        <v>100</v>
      </c>
      <c r="C76" s="155" t="s">
        <v>101</v>
      </c>
      <c r="D76" s="156" t="s">
        <v>45</v>
      </c>
      <c r="E76" s="34"/>
      <c r="F76" s="58">
        <v>651.09462477271</v>
      </c>
      <c r="G76" s="34"/>
      <c r="H76" s="34"/>
      <c r="I76" s="34"/>
      <c r="J76" s="27"/>
    </row>
    <row r="77" spans="1:11" ht="12.75" customHeight="1">
      <c r="A77" s="70"/>
      <c r="B77" s="157" t="s">
        <v>102</v>
      </c>
      <c r="C77" s="158" t="s">
        <v>103</v>
      </c>
      <c r="D77" s="159" t="s">
        <v>45</v>
      </c>
      <c r="E77" s="51"/>
      <c r="F77" s="58">
        <v>306.74538004543</v>
      </c>
      <c r="G77" s="51"/>
      <c r="H77" s="51"/>
      <c r="I77" s="51"/>
      <c r="J77" s="27"/>
      <c r="K77" s="28"/>
    </row>
    <row r="78" spans="1:10" ht="13.5" customHeight="1">
      <c r="A78" s="70"/>
      <c r="B78" s="160" t="s">
        <v>104</v>
      </c>
      <c r="C78" s="78" t="s">
        <v>105</v>
      </c>
      <c r="D78" s="161" t="s">
        <v>45</v>
      </c>
      <c r="E78" s="162">
        <v>57.2772362628735</v>
      </c>
      <c r="F78" s="91"/>
      <c r="G78" s="121"/>
      <c r="H78" s="121"/>
      <c r="I78" s="122"/>
      <c r="J78" s="27"/>
    </row>
    <row r="79" spans="1:10" ht="15" customHeight="1">
      <c r="A79" s="70"/>
      <c r="B79" s="79"/>
      <c r="C79" s="38"/>
      <c r="D79" s="39" t="s">
        <v>20</v>
      </c>
      <c r="E79" s="104">
        <f>SUM(E70:E78)</f>
        <v>7120.806175204889</v>
      </c>
      <c r="F79" s="104">
        <f>SUM(F70:F77)</f>
        <v>2386.704429340896</v>
      </c>
      <c r="G79" s="40"/>
      <c r="H79" s="40"/>
      <c r="I79" s="40">
        <f>SUM(E79:H79)</f>
        <v>9507.510604545785</v>
      </c>
      <c r="J79" s="27"/>
    </row>
    <row r="80" spans="1:11" ht="12" customHeight="1">
      <c r="A80" s="70"/>
      <c r="B80" s="76" t="s">
        <v>106</v>
      </c>
      <c r="C80" s="77" t="s">
        <v>107</v>
      </c>
      <c r="D80" s="163" t="s">
        <v>108</v>
      </c>
      <c r="E80" s="121">
        <v>1579.02376768068</v>
      </c>
      <c r="F80" s="91"/>
      <c r="G80" s="121"/>
      <c r="H80" s="121"/>
      <c r="I80" s="122"/>
      <c r="J80" s="27"/>
      <c r="K80" s="28"/>
    </row>
    <row r="81" spans="1:11" ht="15" customHeight="1">
      <c r="A81" s="70"/>
      <c r="B81" s="79"/>
      <c r="C81" s="38"/>
      <c r="D81" s="39" t="s">
        <v>20</v>
      </c>
      <c r="E81" s="100">
        <f>SUM(E80:E80)</f>
        <v>1579.02376768068</v>
      </c>
      <c r="F81" s="100"/>
      <c r="G81" s="104"/>
      <c r="H81" s="40"/>
      <c r="I81" s="40">
        <f>SUM(E81:H81)</f>
        <v>1579.02376768068</v>
      </c>
      <c r="J81" s="27"/>
      <c r="K81" s="28"/>
    </row>
    <row r="82" spans="1:10" ht="12.75" customHeight="1">
      <c r="A82" s="70"/>
      <c r="B82" s="164" t="s">
        <v>109</v>
      </c>
      <c r="C82" s="165" t="s">
        <v>110</v>
      </c>
      <c r="D82" s="166" t="s">
        <v>28</v>
      </c>
      <c r="E82" s="121"/>
      <c r="F82" s="91"/>
      <c r="G82" s="121">
        <v>14.4790391590896</v>
      </c>
      <c r="H82" s="121"/>
      <c r="I82" s="122"/>
      <c r="J82" s="27"/>
    </row>
    <row r="83" spans="1:11" ht="15" customHeight="1">
      <c r="A83" s="70"/>
      <c r="B83" s="79"/>
      <c r="C83" s="38"/>
      <c r="D83" s="39" t="s">
        <v>20</v>
      </c>
      <c r="E83" s="104"/>
      <c r="F83" s="53"/>
      <c r="G83" s="40">
        <f>+G82</f>
        <v>14.4790391590896</v>
      </c>
      <c r="H83" s="40"/>
      <c r="I83" s="40">
        <f aca="true" t="shared" si="3" ref="I83:I84">SUM(E83:H83)</f>
        <v>14.4790391590896</v>
      </c>
      <c r="J83" s="92"/>
      <c r="K83" s="59"/>
    </row>
    <row r="84" spans="1:11" s="1" customFormat="1" ht="15" customHeight="1">
      <c r="A84" s="108"/>
      <c r="B84" s="109"/>
      <c r="C84" s="110"/>
      <c r="D84" s="63" t="s">
        <v>29</v>
      </c>
      <c r="E84" s="64">
        <f>+E79+E81</f>
        <v>8699.829942885568</v>
      </c>
      <c r="F84" s="64">
        <f>+F79+F81+F83</f>
        <v>2386.704429340896</v>
      </c>
      <c r="G84" s="64">
        <f>+G79+G81+G83</f>
        <v>14.4790391590896</v>
      </c>
      <c r="H84" s="64"/>
      <c r="I84" s="64">
        <f t="shared" si="3"/>
        <v>11101.013411385553</v>
      </c>
      <c r="J84" s="66">
        <f>I84/134007.23</f>
        <v>0.08283891407490142</v>
      </c>
      <c r="K84" s="145"/>
    </row>
    <row r="85" spans="1:10" ht="12" customHeight="1">
      <c r="A85" s="20" t="s">
        <v>111</v>
      </c>
      <c r="B85" s="167" t="s">
        <v>112</v>
      </c>
      <c r="C85" s="77" t="s">
        <v>113</v>
      </c>
      <c r="D85" s="89" t="s">
        <v>114</v>
      </c>
      <c r="E85" s="168">
        <v>10953.0232368409</v>
      </c>
      <c r="F85" s="45"/>
      <c r="G85" s="44"/>
      <c r="H85" s="44"/>
      <c r="I85" s="44"/>
      <c r="J85" s="27"/>
    </row>
    <row r="86" spans="1:10" ht="12" customHeight="1">
      <c r="A86" s="20"/>
      <c r="B86" s="169" t="s">
        <v>115</v>
      </c>
      <c r="C86" s="77" t="s">
        <v>116</v>
      </c>
      <c r="D86" s="89" t="s">
        <v>114</v>
      </c>
      <c r="E86" s="58">
        <v>3216.09376381819</v>
      </c>
      <c r="F86" s="47"/>
      <c r="G86" s="25"/>
      <c r="H86" s="25"/>
      <c r="I86" s="25"/>
      <c r="J86" s="27"/>
    </row>
    <row r="87" spans="1:10" ht="12" customHeight="1">
      <c r="A87" s="20"/>
      <c r="B87" s="169" t="s">
        <v>117</v>
      </c>
      <c r="C87" s="77" t="s">
        <v>118</v>
      </c>
      <c r="D87" s="89" t="s">
        <v>114</v>
      </c>
      <c r="E87" s="25">
        <v>3759.90986429548</v>
      </c>
      <c r="F87" s="47"/>
      <c r="G87" s="25"/>
      <c r="H87" s="25"/>
      <c r="I87" s="25"/>
      <c r="J87" s="27"/>
    </row>
    <row r="88" spans="1:10" ht="12" customHeight="1">
      <c r="A88" s="20"/>
      <c r="B88" s="170" t="s">
        <v>119</v>
      </c>
      <c r="C88" s="158" t="s">
        <v>120</v>
      </c>
      <c r="D88" s="89" t="s">
        <v>114</v>
      </c>
      <c r="E88" s="58">
        <v>413.823542340911</v>
      </c>
      <c r="F88" s="47"/>
      <c r="G88" s="25"/>
      <c r="H88" s="25"/>
      <c r="I88" s="25"/>
      <c r="J88" s="27"/>
    </row>
    <row r="89" spans="1:10" ht="12" customHeight="1">
      <c r="A89" s="20"/>
      <c r="B89" s="171" t="s">
        <v>121</v>
      </c>
      <c r="C89" s="158" t="s">
        <v>122</v>
      </c>
      <c r="D89" s="89" t="s">
        <v>114</v>
      </c>
      <c r="E89" s="25"/>
      <c r="F89" s="58">
        <v>49.0585058409123</v>
      </c>
      <c r="G89" s="25"/>
      <c r="H89" s="25"/>
      <c r="I89" s="25"/>
      <c r="J89" s="27"/>
    </row>
    <row r="90" spans="1:10" ht="12" customHeight="1">
      <c r="A90" s="20"/>
      <c r="B90" s="172" t="s">
        <v>123</v>
      </c>
      <c r="C90" s="77" t="s">
        <v>124</v>
      </c>
      <c r="D90" s="89" t="s">
        <v>114</v>
      </c>
      <c r="E90" s="51"/>
      <c r="F90" s="52">
        <v>197.382096909091</v>
      </c>
      <c r="G90" s="51"/>
      <c r="H90" s="51"/>
      <c r="I90" s="51"/>
      <c r="J90" s="27"/>
    </row>
    <row r="91" spans="1:10" ht="15" customHeight="1">
      <c r="A91" s="20"/>
      <c r="B91" s="37"/>
      <c r="C91" s="38"/>
      <c r="D91" s="39" t="s">
        <v>20</v>
      </c>
      <c r="E91" s="40">
        <f>SUM(E85:E90)</f>
        <v>18342.850407295482</v>
      </c>
      <c r="F91" s="40">
        <f>SUM(F85:F90)</f>
        <v>246.44060275000328</v>
      </c>
      <c r="G91" s="100"/>
      <c r="H91" s="40"/>
      <c r="I91" s="40">
        <f>SUM(E91:H91)</f>
        <v>18589.291010045486</v>
      </c>
      <c r="J91" s="27"/>
    </row>
    <row r="92" spans="1:10" ht="12" customHeight="1">
      <c r="A92" s="20"/>
      <c r="B92" s="173" t="s">
        <v>125</v>
      </c>
      <c r="C92" s="158" t="s">
        <v>126</v>
      </c>
      <c r="D92" s="23" t="s">
        <v>16</v>
      </c>
      <c r="E92" s="33"/>
      <c r="F92" s="33">
        <v>71.7648484545564</v>
      </c>
      <c r="G92" s="121"/>
      <c r="H92" s="121"/>
      <c r="I92" s="122"/>
      <c r="J92" s="27"/>
    </row>
    <row r="93" spans="1:10" ht="12" customHeight="1">
      <c r="A93" s="20"/>
      <c r="B93" s="169" t="s">
        <v>127</v>
      </c>
      <c r="C93" s="77" t="s">
        <v>128</v>
      </c>
      <c r="D93" s="23" t="s">
        <v>16</v>
      </c>
      <c r="E93" s="33">
        <v>801.948135181762</v>
      </c>
      <c r="F93" s="32"/>
      <c r="G93" s="34"/>
      <c r="H93" s="34"/>
      <c r="I93" s="35"/>
      <c r="J93" s="27"/>
    </row>
    <row r="94" spans="1:10" ht="12" customHeight="1">
      <c r="A94" s="20"/>
      <c r="B94" s="170"/>
      <c r="C94" s="77" t="s">
        <v>17</v>
      </c>
      <c r="D94" s="23" t="s">
        <v>16</v>
      </c>
      <c r="E94" s="24">
        <v>4039.24540782882</v>
      </c>
      <c r="F94" s="24"/>
      <c r="G94" s="25"/>
      <c r="H94" s="25"/>
      <c r="I94" s="26"/>
      <c r="J94" s="27"/>
    </row>
    <row r="95" spans="1:10" ht="12" customHeight="1">
      <c r="A95" s="20"/>
      <c r="B95" s="170"/>
      <c r="C95" s="77" t="s">
        <v>129</v>
      </c>
      <c r="D95" s="23" t="s">
        <v>16</v>
      </c>
      <c r="E95" s="162"/>
      <c r="F95" s="24">
        <v>168.57684523158</v>
      </c>
      <c r="G95" s="121"/>
      <c r="H95" s="121"/>
      <c r="I95" s="122"/>
      <c r="J95" s="27"/>
    </row>
    <row r="96" spans="1:10" ht="12.75" customHeight="1">
      <c r="A96" s="20"/>
      <c r="B96" s="174"/>
      <c r="C96" s="77" t="s">
        <v>130</v>
      </c>
      <c r="D96" s="23" t="s">
        <v>16</v>
      </c>
      <c r="E96" s="32"/>
      <c r="F96" s="33">
        <v>14.6444995137563</v>
      </c>
      <c r="G96" s="34"/>
      <c r="H96" s="34"/>
      <c r="I96" s="35"/>
      <c r="J96" s="27"/>
    </row>
    <row r="97" spans="1:10" ht="15" customHeight="1">
      <c r="A97" s="20"/>
      <c r="B97" s="37"/>
      <c r="C97" s="38"/>
      <c r="D97" s="39" t="s">
        <v>20</v>
      </c>
      <c r="E97" s="53">
        <f>+E96+E95+E94+E93+E92</f>
        <v>4841.193543010582</v>
      </c>
      <c r="F97" s="53">
        <f>+F96+F95+F94+F93+F92</f>
        <v>254.98619319989268</v>
      </c>
      <c r="G97" s="40"/>
      <c r="H97" s="40"/>
      <c r="I97" s="40">
        <f>SUM(E97:H97)</f>
        <v>5096.179736210475</v>
      </c>
      <c r="J97" s="27"/>
    </row>
    <row r="98" spans="1:10" ht="12" customHeight="1">
      <c r="A98" s="20"/>
      <c r="B98" s="175" t="s">
        <v>75</v>
      </c>
      <c r="C98" s="176" t="s">
        <v>78</v>
      </c>
      <c r="D98" s="23" t="s">
        <v>77</v>
      </c>
      <c r="E98" s="121"/>
      <c r="F98" s="121">
        <v>108.33942777845641</v>
      </c>
      <c r="G98" s="121"/>
      <c r="H98" s="121"/>
      <c r="I98" s="122"/>
      <c r="J98" s="27"/>
    </row>
    <row r="99" spans="1:10" ht="12" customHeight="1">
      <c r="A99" s="20"/>
      <c r="B99" s="175" t="s">
        <v>75</v>
      </c>
      <c r="C99" s="176" t="s">
        <v>76</v>
      </c>
      <c r="D99" s="23" t="s">
        <v>77</v>
      </c>
      <c r="E99" s="25"/>
      <c r="F99" s="121">
        <v>88.7115559260566</v>
      </c>
      <c r="G99" s="25"/>
      <c r="H99" s="25"/>
      <c r="I99" s="26"/>
      <c r="J99" s="27"/>
    </row>
    <row r="100" spans="1:10" ht="12" customHeight="1">
      <c r="A100" s="20"/>
      <c r="B100" s="175" t="s">
        <v>75</v>
      </c>
      <c r="C100" s="176" t="s">
        <v>80</v>
      </c>
      <c r="D100" s="23" t="s">
        <v>77</v>
      </c>
      <c r="E100" s="25"/>
      <c r="F100" s="121">
        <v>34.8026538968682</v>
      </c>
      <c r="G100" s="25"/>
      <c r="H100" s="25"/>
      <c r="I100" s="26"/>
      <c r="J100" s="27"/>
    </row>
    <row r="101" spans="1:11" ht="15" customHeight="1">
      <c r="A101" s="20"/>
      <c r="B101" s="37"/>
      <c r="C101" s="38"/>
      <c r="D101" s="39" t="s">
        <v>20</v>
      </c>
      <c r="E101" s="40">
        <f>E100+E99+E98</f>
        <v>0</v>
      </c>
      <c r="F101" s="40">
        <f>F100+F99+F98</f>
        <v>231.85363760138122</v>
      </c>
      <c r="G101" s="40">
        <f>G100+G99+G98</f>
        <v>0</v>
      </c>
      <c r="H101" s="40">
        <f>H100+H99+H98</f>
        <v>0</v>
      </c>
      <c r="I101" s="177">
        <f>SUM(E101:H101)</f>
        <v>231.85363760138122</v>
      </c>
      <c r="J101" s="92"/>
      <c r="K101" s="59"/>
    </row>
    <row r="102" spans="1:10" ht="12" customHeight="1">
      <c r="A102" s="20"/>
      <c r="B102" s="178" t="s">
        <v>131</v>
      </c>
      <c r="C102" s="42" t="s">
        <v>132</v>
      </c>
      <c r="D102" s="118" t="s">
        <v>133</v>
      </c>
      <c r="E102" s="121">
        <v>6609.23279960043</v>
      </c>
      <c r="F102" s="91"/>
      <c r="G102" s="121"/>
      <c r="H102" s="121"/>
      <c r="I102" s="122"/>
      <c r="J102" s="27"/>
    </row>
    <row r="103" spans="1:10" ht="12" customHeight="1">
      <c r="A103" s="20"/>
      <c r="B103" s="170" t="s">
        <v>134</v>
      </c>
      <c r="C103" s="42" t="s">
        <v>135</v>
      </c>
      <c r="D103" s="118" t="s">
        <v>133</v>
      </c>
      <c r="E103" s="25"/>
      <c r="F103" s="25">
        <v>50.0065547727261</v>
      </c>
      <c r="G103" s="25"/>
      <c r="H103" s="25"/>
      <c r="I103" s="26"/>
      <c r="J103" s="27"/>
    </row>
    <row r="104" spans="1:10" ht="12" customHeight="1">
      <c r="A104" s="20"/>
      <c r="B104" s="170" t="s">
        <v>136</v>
      </c>
      <c r="C104" s="56" t="s">
        <v>137</v>
      </c>
      <c r="D104" s="118" t="s">
        <v>133</v>
      </c>
      <c r="E104" s="58"/>
      <c r="F104" s="58">
        <v>27.619043954549902</v>
      </c>
      <c r="G104" s="34"/>
      <c r="H104" s="34"/>
      <c r="I104" s="35"/>
      <c r="J104" s="27"/>
    </row>
    <row r="105" spans="1:10" ht="12" customHeight="1">
      <c r="A105" s="20"/>
      <c r="B105" s="170" t="s">
        <v>138</v>
      </c>
      <c r="C105" s="42" t="s">
        <v>139</v>
      </c>
      <c r="D105" s="118" t="s">
        <v>133</v>
      </c>
      <c r="E105" s="34">
        <v>1756.29912768181</v>
      </c>
      <c r="F105" s="123"/>
      <c r="G105" s="34"/>
      <c r="H105" s="34"/>
      <c r="I105" s="35"/>
      <c r="J105" s="27"/>
    </row>
    <row r="106" spans="1:10" ht="12" customHeight="1">
      <c r="A106" s="20"/>
      <c r="B106" s="170" t="s">
        <v>140</v>
      </c>
      <c r="C106" s="42" t="s">
        <v>141</v>
      </c>
      <c r="D106" s="118" t="s">
        <v>133</v>
      </c>
      <c r="E106" s="34"/>
      <c r="F106" s="34">
        <v>2567.66497904541</v>
      </c>
      <c r="G106" s="34"/>
      <c r="H106" s="34"/>
      <c r="I106" s="35"/>
      <c r="J106" s="27"/>
    </row>
    <row r="107" spans="1:10" ht="15" customHeight="1">
      <c r="A107" s="20"/>
      <c r="B107" s="37"/>
      <c r="C107" s="38"/>
      <c r="D107" s="39" t="s">
        <v>20</v>
      </c>
      <c r="E107" s="40">
        <f>SUM(E102:E106)</f>
        <v>8365.53192728224</v>
      </c>
      <c r="F107" s="40">
        <f>SUM(F102:F106)</f>
        <v>2645.290577772686</v>
      </c>
      <c r="G107" s="40"/>
      <c r="H107" s="40"/>
      <c r="I107" s="40">
        <f>SUM(E107:H107)</f>
        <v>11010.822505054926</v>
      </c>
      <c r="J107" s="27"/>
    </row>
    <row r="108" spans="1:10" ht="12" customHeight="1">
      <c r="A108" s="20"/>
      <c r="B108" s="105" t="s">
        <v>142</v>
      </c>
      <c r="C108" s="77" t="s">
        <v>143</v>
      </c>
      <c r="D108" s="179" t="s">
        <v>28</v>
      </c>
      <c r="E108" s="101"/>
      <c r="F108" s="58"/>
      <c r="G108" s="58">
        <v>346.284975431816</v>
      </c>
      <c r="H108" s="101"/>
      <c r="I108" s="103"/>
      <c r="J108" s="27"/>
    </row>
    <row r="109" spans="1:10" ht="15" customHeight="1">
      <c r="A109" s="20"/>
      <c r="B109" s="37"/>
      <c r="C109" s="38"/>
      <c r="D109" s="39" t="s">
        <v>20</v>
      </c>
      <c r="E109" s="40"/>
      <c r="F109" s="53"/>
      <c r="G109" s="40">
        <f>+G108</f>
        <v>346.284975431816</v>
      </c>
      <c r="H109" s="40"/>
      <c r="I109" s="40">
        <f>SUM(E109:H109)</f>
        <v>346.284975431816</v>
      </c>
      <c r="J109" s="27"/>
    </row>
    <row r="110" spans="1:10" ht="12" customHeight="1">
      <c r="A110" s="20"/>
      <c r="B110" s="180" t="s">
        <v>144</v>
      </c>
      <c r="C110" s="181" t="s">
        <v>145</v>
      </c>
      <c r="D110" s="182" t="s">
        <v>146</v>
      </c>
      <c r="E110" s="101"/>
      <c r="F110" s="102"/>
      <c r="G110" s="101"/>
      <c r="H110" s="102">
        <v>33989.792102469</v>
      </c>
      <c r="I110" s="103"/>
      <c r="J110" s="27"/>
    </row>
    <row r="111" spans="1:10" ht="15" customHeight="1">
      <c r="A111" s="20"/>
      <c r="B111" s="38"/>
      <c r="C111" s="38"/>
      <c r="D111" s="39" t="s">
        <v>20</v>
      </c>
      <c r="E111" s="40"/>
      <c r="F111" s="53"/>
      <c r="G111" s="40"/>
      <c r="H111" s="104">
        <f>H110</f>
        <v>33989.792102469</v>
      </c>
      <c r="I111" s="40">
        <f>SUM(E111:H111)</f>
        <v>33989.792102469</v>
      </c>
      <c r="J111" s="27"/>
    </row>
    <row r="112" spans="1:10" ht="12" customHeight="1">
      <c r="A112" s="20"/>
      <c r="B112" s="171" t="s">
        <v>147</v>
      </c>
      <c r="C112" s="42" t="s">
        <v>148</v>
      </c>
      <c r="D112" s="183" t="s">
        <v>149</v>
      </c>
      <c r="E112" s="121">
        <v>335.429577840906</v>
      </c>
      <c r="F112" s="91"/>
      <c r="G112" s="121"/>
      <c r="H112" s="121"/>
      <c r="I112" s="122"/>
      <c r="J112" s="27"/>
    </row>
    <row r="113" spans="1:10" ht="12" customHeight="1">
      <c r="A113" s="20"/>
      <c r="B113" s="171" t="s">
        <v>150</v>
      </c>
      <c r="C113" s="56" t="s">
        <v>151</v>
      </c>
      <c r="D113" s="183" t="s">
        <v>149</v>
      </c>
      <c r="E113" s="58">
        <v>73.5061344772748</v>
      </c>
      <c r="F113" s="58"/>
      <c r="G113" s="25"/>
      <c r="H113" s="25"/>
      <c r="I113" s="26"/>
      <c r="J113" s="27"/>
    </row>
    <row r="114" spans="1:10" ht="12" customHeight="1">
      <c r="A114" s="20"/>
      <c r="B114" s="171" t="s">
        <v>152</v>
      </c>
      <c r="C114" s="184" t="s">
        <v>153</v>
      </c>
      <c r="D114" s="183" t="s">
        <v>149</v>
      </c>
      <c r="E114" s="25"/>
      <c r="F114" s="47">
        <v>146.694066409088</v>
      </c>
      <c r="G114" s="25"/>
      <c r="H114" s="25"/>
      <c r="I114" s="26"/>
      <c r="J114" s="27"/>
    </row>
    <row r="115" spans="1:10" ht="12" customHeight="1">
      <c r="A115" s="20"/>
      <c r="B115" s="171" t="s">
        <v>154</v>
      </c>
      <c r="C115" s="42" t="s">
        <v>155</v>
      </c>
      <c r="D115" s="183" t="s">
        <v>149</v>
      </c>
      <c r="E115" s="25">
        <v>361.700805613641</v>
      </c>
      <c r="F115" s="47"/>
      <c r="G115" s="25"/>
      <c r="H115" s="25"/>
      <c r="I115" s="26"/>
      <c r="J115" s="27"/>
    </row>
    <row r="116" spans="1:10" ht="12" customHeight="1">
      <c r="A116" s="20"/>
      <c r="B116" s="171" t="s">
        <v>156</v>
      </c>
      <c r="C116" s="56" t="s">
        <v>157</v>
      </c>
      <c r="D116" s="183" t="s">
        <v>149</v>
      </c>
      <c r="E116" s="58">
        <v>974.502141045492</v>
      </c>
      <c r="F116" s="47"/>
      <c r="G116" s="25"/>
      <c r="H116" s="25"/>
      <c r="I116" s="26"/>
      <c r="J116" s="27"/>
    </row>
    <row r="117" spans="1:10" ht="12" customHeight="1">
      <c r="A117" s="20"/>
      <c r="B117" s="171" t="s">
        <v>158</v>
      </c>
      <c r="C117" s="56" t="s">
        <v>159</v>
      </c>
      <c r="D117" s="183" t="s">
        <v>149</v>
      </c>
      <c r="E117" s="58">
        <v>387.836912840908</v>
      </c>
      <c r="F117" s="47"/>
      <c r="G117" s="25"/>
      <c r="H117" s="25"/>
      <c r="I117" s="26"/>
      <c r="J117" s="27"/>
    </row>
    <row r="118" spans="1:10" ht="12" customHeight="1">
      <c r="A118" s="20"/>
      <c r="B118" s="171" t="s">
        <v>160</v>
      </c>
      <c r="C118" s="56" t="s">
        <v>161</v>
      </c>
      <c r="D118" s="183" t="s">
        <v>149</v>
      </c>
      <c r="E118" s="58">
        <v>821.426294068171</v>
      </c>
      <c r="F118" s="47"/>
      <c r="G118" s="25"/>
      <c r="H118" s="25"/>
      <c r="I118" s="26"/>
      <c r="J118" s="27"/>
    </row>
    <row r="119" spans="1:10" ht="12" customHeight="1">
      <c r="A119" s="20"/>
      <c r="B119" s="171" t="s">
        <v>162</v>
      </c>
      <c r="C119" s="185" t="s">
        <v>163</v>
      </c>
      <c r="D119" s="183" t="s">
        <v>149</v>
      </c>
      <c r="E119" s="34"/>
      <c r="F119" s="186">
        <v>82.7404595454534</v>
      </c>
      <c r="G119" s="34"/>
      <c r="H119" s="34"/>
      <c r="I119" s="35"/>
      <c r="J119" s="27"/>
    </row>
    <row r="120" spans="1:11" s="1" customFormat="1" ht="15" customHeight="1">
      <c r="A120" s="20"/>
      <c r="B120" s="38"/>
      <c r="C120" s="110"/>
      <c r="D120" s="187" t="s">
        <v>20</v>
      </c>
      <c r="E120" s="81">
        <f>SUM(E112:E119)</f>
        <v>2954.401865886393</v>
      </c>
      <c r="F120" s="81">
        <f>SUM(F112:F119)</f>
        <v>229.4345259545414</v>
      </c>
      <c r="G120" s="64"/>
      <c r="H120" s="64"/>
      <c r="I120" s="137">
        <f aca="true" t="shared" si="4" ref="I120:I121">SUM(E120:H120)</f>
        <v>3183.836391840934</v>
      </c>
      <c r="J120" s="92"/>
      <c r="K120" s="86"/>
    </row>
    <row r="121" spans="1:11" s="1" customFormat="1" ht="15" customHeight="1">
      <c r="A121" s="108"/>
      <c r="B121" s="109"/>
      <c r="C121" s="110"/>
      <c r="D121" s="63" t="s">
        <v>29</v>
      </c>
      <c r="E121" s="64">
        <f>+E91+E97+E101+E107+E109+E111+E120</f>
        <v>34503.977743474694</v>
      </c>
      <c r="F121" s="64">
        <f>+F91++F97+F101+F107+F109+F111+F120</f>
        <v>3608.0055372785046</v>
      </c>
      <c r="G121" s="64">
        <f>+G91++G97+G101+G107+G109+G111+G120</f>
        <v>346.284975431816</v>
      </c>
      <c r="H121" s="64">
        <f>+H91++H97+H101+H107+H109+H111+H120</f>
        <v>33989.792102469</v>
      </c>
      <c r="I121" s="64">
        <f t="shared" si="4"/>
        <v>72448.06035865401</v>
      </c>
      <c r="J121" s="66">
        <f>I121/682977.23</f>
        <v>0.10607683122708793</v>
      </c>
      <c r="K121" s="145"/>
    </row>
    <row r="122" spans="1:10" ht="12" customHeight="1">
      <c r="A122" s="20" t="s">
        <v>164</v>
      </c>
      <c r="B122" s="188" t="s">
        <v>165</v>
      </c>
      <c r="C122" s="77" t="s">
        <v>166</v>
      </c>
      <c r="D122" s="189" t="s">
        <v>167</v>
      </c>
      <c r="E122" s="190"/>
      <c r="F122" s="191"/>
      <c r="G122" s="190"/>
      <c r="H122" s="190">
        <v>14536.9908142273</v>
      </c>
      <c r="I122" s="192"/>
      <c r="J122" s="27"/>
    </row>
    <row r="123" spans="1:10" ht="15" customHeight="1">
      <c r="A123" s="20"/>
      <c r="B123" s="79"/>
      <c r="C123" s="80"/>
      <c r="D123" s="39" t="s">
        <v>20</v>
      </c>
      <c r="E123" s="40"/>
      <c r="F123" s="53"/>
      <c r="G123" s="40"/>
      <c r="H123" s="104">
        <f>H122</f>
        <v>14536.9908142273</v>
      </c>
      <c r="I123" s="137">
        <f>SUM(E123:H123)</f>
        <v>14536.9908142273</v>
      </c>
      <c r="J123" s="27"/>
    </row>
    <row r="124" spans="1:10" ht="12" customHeight="1">
      <c r="A124" s="20"/>
      <c r="B124" s="193" t="s">
        <v>168</v>
      </c>
      <c r="C124" s="77" t="s">
        <v>169</v>
      </c>
      <c r="D124" s="179" t="s">
        <v>170</v>
      </c>
      <c r="E124" s="121">
        <v>8619.82746552556</v>
      </c>
      <c r="F124" s="91"/>
      <c r="G124" s="121"/>
      <c r="H124" s="121"/>
      <c r="I124" s="122"/>
      <c r="J124" s="27"/>
    </row>
    <row r="125" spans="1:10" ht="12" customHeight="1">
      <c r="A125" s="20"/>
      <c r="B125" s="48"/>
      <c r="C125" s="77" t="s">
        <v>171</v>
      </c>
      <c r="D125" s="179" t="s">
        <v>170</v>
      </c>
      <c r="E125" s="47">
        <v>7443.44127081824</v>
      </c>
      <c r="F125" s="47"/>
      <c r="G125" s="25"/>
      <c r="H125" s="25"/>
      <c r="I125" s="26"/>
      <c r="J125" s="27"/>
    </row>
    <row r="126" spans="1:10" ht="15" customHeight="1">
      <c r="A126" s="20"/>
      <c r="B126" s="79"/>
      <c r="C126" s="80"/>
      <c r="D126" s="39" t="s">
        <v>20</v>
      </c>
      <c r="E126" s="104">
        <f>SUM(E124:E125)</f>
        <v>16063.268736343798</v>
      </c>
      <c r="F126" s="53"/>
      <c r="G126" s="40"/>
      <c r="H126" s="40"/>
      <c r="I126" s="137">
        <f>SUM(E126:H126)</f>
        <v>16063.268736343798</v>
      </c>
      <c r="J126" s="27"/>
    </row>
    <row r="127" spans="1:11" ht="12" customHeight="1">
      <c r="A127" s="20"/>
      <c r="B127" s="105" t="s">
        <v>172</v>
      </c>
      <c r="C127" s="77" t="s">
        <v>173</v>
      </c>
      <c r="D127" s="194" t="s">
        <v>108</v>
      </c>
      <c r="E127" s="58">
        <v>641.850868776768</v>
      </c>
      <c r="F127" s="102"/>
      <c r="G127" s="101"/>
      <c r="H127" s="101"/>
      <c r="I127" s="103"/>
      <c r="J127" s="27"/>
      <c r="K127" s="28"/>
    </row>
    <row r="128" spans="1:10" ht="15" customHeight="1">
      <c r="A128" s="20"/>
      <c r="B128" s="79"/>
      <c r="C128" s="80"/>
      <c r="D128" s="39" t="s">
        <v>20</v>
      </c>
      <c r="E128" s="40">
        <f>+E127</f>
        <v>641.850868776768</v>
      </c>
      <c r="F128" s="100"/>
      <c r="G128" s="40"/>
      <c r="H128" s="40"/>
      <c r="I128" s="137">
        <f>SUM(E128:H128)</f>
        <v>641.850868776768</v>
      </c>
      <c r="J128" s="27"/>
    </row>
    <row r="129" spans="1:10" ht="13.5" customHeight="1">
      <c r="A129" s="20"/>
      <c r="B129" s="76" t="s">
        <v>174</v>
      </c>
      <c r="C129" s="77" t="s">
        <v>175</v>
      </c>
      <c r="D129" s="89" t="s">
        <v>45</v>
      </c>
      <c r="E129" s="34"/>
      <c r="F129" s="123">
        <v>360.894414386358</v>
      </c>
      <c r="G129" s="34"/>
      <c r="H129" s="34"/>
      <c r="I129" s="25"/>
      <c r="J129" s="27"/>
    </row>
    <row r="130" spans="1:10" ht="15" customHeight="1">
      <c r="A130" s="20"/>
      <c r="B130" s="79"/>
      <c r="C130" s="80"/>
      <c r="D130" s="39" t="s">
        <v>20</v>
      </c>
      <c r="E130" s="40"/>
      <c r="F130" s="100">
        <f>+F129</f>
        <v>360.894414386358</v>
      </c>
      <c r="G130" s="40"/>
      <c r="H130" s="40"/>
      <c r="I130" s="137">
        <f>SUM(E130:H130)</f>
        <v>360.894414386358</v>
      </c>
      <c r="J130" s="27"/>
    </row>
    <row r="131" spans="1:10" ht="12" customHeight="1">
      <c r="A131" s="20"/>
      <c r="B131" s="55" t="s">
        <v>176</v>
      </c>
      <c r="C131" s="158" t="s">
        <v>177</v>
      </c>
      <c r="D131" s="179" t="s">
        <v>28</v>
      </c>
      <c r="E131" s="44"/>
      <c r="F131" s="45"/>
      <c r="G131" s="168">
        <v>25.2132000454594</v>
      </c>
      <c r="H131" s="44"/>
      <c r="I131" s="44"/>
      <c r="J131" s="27"/>
    </row>
    <row r="132" spans="1:10" ht="12" customHeight="1">
      <c r="A132" s="20"/>
      <c r="B132" s="31" t="s">
        <v>178</v>
      </c>
      <c r="C132" s="77" t="s">
        <v>179</v>
      </c>
      <c r="D132" s="179" t="s">
        <v>28</v>
      </c>
      <c r="E132" s="51"/>
      <c r="F132" s="52"/>
      <c r="G132" s="135">
        <v>198.939508931843</v>
      </c>
      <c r="H132" s="51"/>
      <c r="I132" s="51"/>
      <c r="J132" s="27"/>
    </row>
    <row r="133" spans="1:11" ht="15" customHeight="1">
      <c r="A133" s="20"/>
      <c r="B133" s="79"/>
      <c r="C133" s="80"/>
      <c r="D133" s="39" t="s">
        <v>20</v>
      </c>
      <c r="E133" s="40"/>
      <c r="F133" s="100"/>
      <c r="G133" s="40">
        <f>SUM(G131:G132)</f>
        <v>224.15270897730238</v>
      </c>
      <c r="H133" s="40"/>
      <c r="I133" s="137">
        <f aca="true" t="shared" si="5" ref="I133:I134">SUM(E133:H133)</f>
        <v>224.15270897730238</v>
      </c>
      <c r="J133" s="92"/>
      <c r="K133" s="59"/>
    </row>
    <row r="134" spans="1:11" s="1" customFormat="1" ht="15" customHeight="1">
      <c r="A134" s="108"/>
      <c r="B134" s="109"/>
      <c r="C134" s="110"/>
      <c r="D134" s="63" t="s">
        <v>29</v>
      </c>
      <c r="E134" s="64">
        <f>+E123+E126+E128+E130+E133</f>
        <v>16705.119605120566</v>
      </c>
      <c r="F134" s="64">
        <f>+F123+F126+F128+F130+F133</f>
        <v>360.894414386358</v>
      </c>
      <c r="G134" s="64">
        <f>+G123+G126+G128+G130+G133</f>
        <v>224.15270897730238</v>
      </c>
      <c r="H134" s="64">
        <f>+H123+H126+H128+H130+H133</f>
        <v>14536.9908142273</v>
      </c>
      <c r="I134" s="64">
        <f t="shared" si="5"/>
        <v>31827.157542711524</v>
      </c>
      <c r="J134" s="66">
        <f>I134/226147.07</f>
        <v>0.14073654610122308</v>
      </c>
      <c r="K134" s="145"/>
    </row>
    <row r="135" spans="1:10" ht="12" customHeight="1">
      <c r="A135" s="70" t="s">
        <v>180</v>
      </c>
      <c r="B135" s="193" t="s">
        <v>172</v>
      </c>
      <c r="C135" s="42" t="s">
        <v>173</v>
      </c>
      <c r="D135" s="163" t="s">
        <v>108</v>
      </c>
      <c r="E135" s="44">
        <v>6443.14032869098</v>
      </c>
      <c r="F135" s="45"/>
      <c r="G135" s="44"/>
      <c r="H135" s="44"/>
      <c r="I135" s="44"/>
      <c r="J135" s="27"/>
    </row>
    <row r="136" spans="1:10" ht="12" customHeight="1">
      <c r="A136" s="70"/>
      <c r="B136" s="48" t="s">
        <v>106</v>
      </c>
      <c r="C136" s="42" t="s">
        <v>107</v>
      </c>
      <c r="D136" s="195" t="s">
        <v>108</v>
      </c>
      <c r="E136" s="51">
        <v>1758.11851695571</v>
      </c>
      <c r="F136" s="52"/>
      <c r="G136" s="51"/>
      <c r="H136" s="51"/>
      <c r="I136" s="51"/>
      <c r="J136" s="27"/>
    </row>
    <row r="137" spans="1:10" ht="15" customHeight="1">
      <c r="A137" s="70"/>
      <c r="B137" s="79"/>
      <c r="C137" s="38"/>
      <c r="D137" s="39" t="s">
        <v>20</v>
      </c>
      <c r="E137" s="104">
        <f>SUM(E135:E136)</f>
        <v>8201.25884564669</v>
      </c>
      <c r="F137" s="53"/>
      <c r="G137" s="40"/>
      <c r="H137" s="40"/>
      <c r="I137" s="137">
        <f>SUM(E137:H137)</f>
        <v>8201.25884564669</v>
      </c>
      <c r="J137" s="27"/>
    </row>
    <row r="138" spans="1:10" ht="13.5" customHeight="1">
      <c r="A138" s="70"/>
      <c r="B138" s="160" t="s">
        <v>104</v>
      </c>
      <c r="C138" s="78" t="s">
        <v>105</v>
      </c>
      <c r="D138" s="161" t="s">
        <v>45</v>
      </c>
      <c r="E138" s="162">
        <v>877.085111441656</v>
      </c>
      <c r="F138" s="91"/>
      <c r="G138" s="121"/>
      <c r="H138" s="121"/>
      <c r="I138" s="122"/>
      <c r="J138" s="27"/>
    </row>
    <row r="139" spans="1:10" ht="13.5" customHeight="1">
      <c r="A139" s="70"/>
      <c r="B139" s="171" t="s">
        <v>181</v>
      </c>
      <c r="C139" s="97" t="s">
        <v>182</v>
      </c>
      <c r="D139" s="89" t="s">
        <v>45</v>
      </c>
      <c r="E139" s="25"/>
      <c r="F139" s="47">
        <v>102.610121840913</v>
      </c>
      <c r="G139" s="25"/>
      <c r="H139" s="25"/>
      <c r="I139" s="26"/>
      <c r="J139" s="27"/>
    </row>
    <row r="140" spans="1:10" ht="13.5" customHeight="1">
      <c r="A140" s="70"/>
      <c r="B140" s="171" t="s">
        <v>183</v>
      </c>
      <c r="C140" s="56" t="s">
        <v>184</v>
      </c>
      <c r="D140" s="89" t="s">
        <v>45</v>
      </c>
      <c r="E140" s="25"/>
      <c r="F140" s="58">
        <v>11.2397601818237</v>
      </c>
      <c r="G140" s="25"/>
      <c r="H140" s="25"/>
      <c r="I140" s="26"/>
      <c r="J140" s="27"/>
    </row>
    <row r="141" spans="1:10" ht="13.5" customHeight="1">
      <c r="A141" s="70"/>
      <c r="B141" s="171" t="s">
        <v>43</v>
      </c>
      <c r="C141" s="42" t="s">
        <v>44</v>
      </c>
      <c r="D141" s="89" t="s">
        <v>45</v>
      </c>
      <c r="E141" s="34"/>
      <c r="F141" s="123">
        <v>880.623561330965</v>
      </c>
      <c r="G141" s="34"/>
      <c r="H141" s="34"/>
      <c r="I141" s="35"/>
      <c r="J141" s="27"/>
    </row>
    <row r="142" spans="1:10" ht="15" customHeight="1">
      <c r="A142" s="70"/>
      <c r="B142" s="79"/>
      <c r="C142" s="38"/>
      <c r="D142" s="39" t="s">
        <v>20</v>
      </c>
      <c r="E142" s="104">
        <f>SUM(E138:E141)</f>
        <v>877.085111441656</v>
      </c>
      <c r="F142" s="104">
        <f>SUM(F138:F141)</f>
        <v>994.4734433537017</v>
      </c>
      <c r="G142" s="40"/>
      <c r="H142" s="40"/>
      <c r="I142" s="40">
        <f>SUM(E142:H142)</f>
        <v>1871.5585547953576</v>
      </c>
      <c r="J142" s="27"/>
    </row>
    <row r="143" spans="1:10" ht="12.75" customHeight="1">
      <c r="A143" s="70"/>
      <c r="B143" s="171"/>
      <c r="C143" s="196" t="s">
        <v>185</v>
      </c>
      <c r="D143" s="23" t="s">
        <v>16</v>
      </c>
      <c r="E143" s="197">
        <v>1907.9431737222</v>
      </c>
      <c r="F143" s="198"/>
      <c r="G143" s="198"/>
      <c r="H143" s="44"/>
      <c r="I143" s="44"/>
      <c r="J143" s="27"/>
    </row>
    <row r="144" spans="1:12" ht="12.75" customHeight="1">
      <c r="A144" s="70"/>
      <c r="B144" s="171"/>
      <c r="C144" s="78" t="s">
        <v>17</v>
      </c>
      <c r="D144" s="23" t="s">
        <v>16</v>
      </c>
      <c r="E144" s="32">
        <v>1062.63171838216</v>
      </c>
      <c r="F144" s="32"/>
      <c r="G144" s="32"/>
      <c r="H144" s="34"/>
      <c r="I144" s="34"/>
      <c r="J144" s="27"/>
      <c r="L144" s="2"/>
    </row>
    <row r="145" spans="1:12" ht="12.75" customHeight="1">
      <c r="A145" s="70"/>
      <c r="B145" s="171"/>
      <c r="C145" s="78" t="s">
        <v>130</v>
      </c>
      <c r="D145" s="23" t="s">
        <v>16</v>
      </c>
      <c r="E145" s="32"/>
      <c r="F145" s="24">
        <v>237.987003395326</v>
      </c>
      <c r="G145" s="24"/>
      <c r="H145" s="101"/>
      <c r="I145" s="101"/>
      <c r="J145" s="27"/>
      <c r="L145" s="2"/>
    </row>
    <row r="146" spans="1:12" ht="12.75" customHeight="1">
      <c r="A146" s="70"/>
      <c r="B146" s="171"/>
      <c r="C146" s="78" t="s">
        <v>186</v>
      </c>
      <c r="D146" s="23" t="s">
        <v>16</v>
      </c>
      <c r="E146" s="32"/>
      <c r="F146" s="199">
        <v>35.044339177507</v>
      </c>
      <c r="G146" s="199"/>
      <c r="H146" s="101"/>
      <c r="I146" s="101"/>
      <c r="J146" s="27"/>
      <c r="L146" s="2"/>
    </row>
    <row r="147" spans="1:10" ht="15" customHeight="1">
      <c r="A147" s="70"/>
      <c r="B147" s="79"/>
      <c r="C147" s="38"/>
      <c r="D147" s="39" t="s">
        <v>20</v>
      </c>
      <c r="E147" s="137">
        <f>SUM(E143:E146)</f>
        <v>2970.57489210436</v>
      </c>
      <c r="F147" s="137">
        <f>SUM(F143:F146)</f>
        <v>273.031342572833</v>
      </c>
      <c r="G147" s="137">
        <f>SUM(G143:G144)</f>
        <v>0</v>
      </c>
      <c r="H147" s="137">
        <f>SUM(H143:H144)</f>
        <v>0</v>
      </c>
      <c r="I147" s="53">
        <f>SUM(E147:H147)</f>
        <v>3243.6062346771932</v>
      </c>
      <c r="J147" s="27"/>
    </row>
    <row r="148" spans="1:11" ht="12.75" customHeight="1">
      <c r="A148" s="200"/>
      <c r="B148" s="105"/>
      <c r="C148" s="151" t="s">
        <v>187</v>
      </c>
      <c r="D148" s="201" t="s">
        <v>28</v>
      </c>
      <c r="E148" s="33"/>
      <c r="F148" s="199"/>
      <c r="G148" s="199">
        <v>28.0837740681732</v>
      </c>
      <c r="H148" s="101"/>
      <c r="I148" s="103"/>
      <c r="J148" s="27"/>
      <c r="K148" s="28"/>
    </row>
    <row r="149" spans="1:10" ht="15" customHeight="1">
      <c r="A149" s="200"/>
      <c r="B149" s="79"/>
      <c r="C149" s="80"/>
      <c r="D149" s="39" t="s">
        <v>20</v>
      </c>
      <c r="E149" s="40">
        <f>+E148</f>
        <v>0</v>
      </c>
      <c r="F149" s="137">
        <f>SUM(F148)</f>
        <v>0</v>
      </c>
      <c r="G149" s="137">
        <f>SUM(G148)</f>
        <v>28.0837740681732</v>
      </c>
      <c r="H149" s="40"/>
      <c r="I149" s="137">
        <f aca="true" t="shared" si="6" ref="I149:I151">SUM(E149:H149)</f>
        <v>28.0837740681732</v>
      </c>
      <c r="J149" s="27"/>
    </row>
    <row r="150" spans="1:11" s="1" customFormat="1" ht="15" customHeight="1">
      <c r="A150" s="108"/>
      <c r="B150" s="109"/>
      <c r="C150" s="110"/>
      <c r="D150" s="63" t="s">
        <v>29</v>
      </c>
      <c r="E150" s="64">
        <f>+E137+E142+E147+E149</f>
        <v>12048.918849192705</v>
      </c>
      <c r="F150" s="64">
        <f>+F137+F142+F147+F149</f>
        <v>1267.5047859265346</v>
      </c>
      <c r="G150" s="64">
        <f>+G137+G142+G147+G149</f>
        <v>28.0837740681732</v>
      </c>
      <c r="H150" s="64"/>
      <c r="I150" s="64">
        <f t="shared" si="6"/>
        <v>13344.507409187412</v>
      </c>
      <c r="J150" s="66">
        <f>I150/208304.86</f>
        <v>0.0640623910992159</v>
      </c>
      <c r="K150" s="145"/>
    </row>
    <row r="151" spans="1:11" s="1" customFormat="1" ht="19.5" customHeight="1">
      <c r="A151" s="202"/>
      <c r="B151" s="203"/>
      <c r="C151" s="204"/>
      <c r="D151" s="205" t="s">
        <v>188</v>
      </c>
      <c r="E151" s="206">
        <f>E150+E134+E121+E84+E69+E43+E32+E23</f>
        <v>137214.54847950893</v>
      </c>
      <c r="F151" s="206">
        <f>F150+F134+F121+F84+F69+F43+F32+F23</f>
        <v>15814.146792478577</v>
      </c>
      <c r="G151" s="206">
        <f>G150+G134+G121+G84+G69+G43+G32+G23</f>
        <v>2179.920006409114</v>
      </c>
      <c r="H151" s="206">
        <f>H150+H134+H121+H84+H69+H43+H32+H23</f>
        <v>48526.7829166963</v>
      </c>
      <c r="I151" s="206">
        <f t="shared" si="6"/>
        <v>203735.39819509292</v>
      </c>
      <c r="J151" s="207">
        <f aca="true" t="shared" si="7" ref="J151:J153">I151/2539636.08</f>
        <v>0.08022228058560772</v>
      </c>
      <c r="K151" s="145"/>
    </row>
    <row r="152" spans="1:10" ht="19.5" customHeight="1">
      <c r="A152" s="208"/>
      <c r="B152" s="209"/>
      <c r="C152" s="209"/>
      <c r="D152" s="205" t="s">
        <v>189</v>
      </c>
      <c r="E152" s="210"/>
      <c r="F152" s="210"/>
      <c r="G152" s="210"/>
      <c r="H152" s="206">
        <f>+H134+H121</f>
        <v>48526.7829166963</v>
      </c>
      <c r="I152" s="206">
        <f>H152</f>
        <v>48526.7829166963</v>
      </c>
      <c r="J152" s="207">
        <f t="shared" si="7"/>
        <v>0.019107770321445543</v>
      </c>
    </row>
    <row r="153" spans="1:12" ht="19.5" customHeight="1">
      <c r="A153" s="208"/>
      <c r="B153" s="209"/>
      <c r="C153" s="209"/>
      <c r="D153" s="205" t="s">
        <v>190</v>
      </c>
      <c r="E153" s="211">
        <f>+E152+E151</f>
        <v>137214.54847950893</v>
      </c>
      <c r="F153" s="211">
        <f>+F152+F151</f>
        <v>15814.146792478577</v>
      </c>
      <c r="G153" s="211">
        <f>+G152+G151</f>
        <v>2179.920006409114</v>
      </c>
      <c r="H153" s="211">
        <f>+H152</f>
        <v>48526.7829166963</v>
      </c>
      <c r="I153" s="211">
        <f>SUM(E153:H153)</f>
        <v>203735.39819509292</v>
      </c>
      <c r="J153" s="212">
        <f t="shared" si="7"/>
        <v>0.08022228058560772</v>
      </c>
      <c r="K153" s="28"/>
      <c r="L153" s="4"/>
    </row>
    <row r="154" spans="1:9" ht="15" customHeight="1">
      <c r="A154" s="213"/>
      <c r="B154" s="213"/>
      <c r="C154" s="214" t="s">
        <v>191</v>
      </c>
      <c r="D154" s="213"/>
      <c r="E154" s="215"/>
      <c r="F154" s="216"/>
      <c r="G154" s="215"/>
      <c r="H154" s="215"/>
      <c r="I154" s="215"/>
    </row>
    <row r="155" ht="12" customHeight="1">
      <c r="C155" s="217" t="s">
        <v>192</v>
      </c>
    </row>
  </sheetData>
  <sheetProtection selectLockedCells="1" selectUnlockedCells="1"/>
  <mergeCells count="14">
    <mergeCell ref="A5:I5"/>
    <mergeCell ref="A6:J6"/>
    <mergeCell ref="A7:J7"/>
    <mergeCell ref="A9:J9"/>
    <mergeCell ref="A10:J10"/>
    <mergeCell ref="A11:J11"/>
    <mergeCell ref="A13:A22"/>
    <mergeCell ref="A24:A31"/>
    <mergeCell ref="A33:A42"/>
    <mergeCell ref="A44:A68"/>
    <mergeCell ref="A70:A83"/>
    <mergeCell ref="A85:A120"/>
    <mergeCell ref="A122:A133"/>
    <mergeCell ref="A135:A147"/>
  </mergeCells>
  <printOptions/>
  <pageMargins left="0.25972222222222224" right="0.5" top="0.44027777777777777" bottom="0.75" header="0.5118055555555555" footer="0.25"/>
  <pageSetup fitToHeight="0" fitToWidth="1" horizontalDpi="300" verticalDpi="300" orientation="landscape" paperSize="9"/>
  <headerFooter alignWithMargins="0">
    <oddFooter>&amp;CREGIONE PIEMONTE
SISTEMA REGIONALE DELLE AREE PROTETTE
Pagina &amp;P di &amp;N</oddFooter>
  </headerFooter>
  <rowBreaks count="3" manualBreakCount="3">
    <brk id="43" max="255" man="1"/>
    <brk id="84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2021-02-18T13:46:01Z</dcterms:modified>
  <cp:category/>
  <cp:version/>
  <cp:contentType/>
  <cp:contentStatus/>
  <cp:revision>1</cp:revision>
</cp:coreProperties>
</file>