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mio gruppo 5- " sheetId="1" r:id="rId1"/>
  </sheets>
  <definedNames>
    <definedName name="AGGIU">#REF!</definedName>
    <definedName name="AGGIUN">#REF!</definedName>
    <definedName name="BUO">#REF!</definedName>
    <definedName name="BUO1">#REF!</definedName>
    <definedName name="BUO2">#REF!</definedName>
    <definedName name="BUO3">#REF!</definedName>
    <definedName name="BUO4">#REF!</definedName>
    <definedName name="INNOV">#REF!</definedName>
    <definedName name="INNOV1">#REF!</definedName>
    <definedName name="INNOV2">#REF!</definedName>
    <definedName name="INNOV3">#REF!</definedName>
    <definedName name="INNOV4">#REF!</definedName>
    <definedName name="NONAMM">#REF!</definedName>
    <definedName name="NONAMM1">#REF!</definedName>
    <definedName name="NONAMM2">#REF!</definedName>
    <definedName name="NONAMM3">#REF!</definedName>
    <definedName name="NONAMM4">#REF!</definedName>
    <definedName name="OTT">#REF!</definedName>
    <definedName name="OTT1">#REF!</definedName>
    <definedName name="OTT2">#REF!</definedName>
    <definedName name="OTT3">#REF!</definedName>
    <definedName name="OTT4">#REF!</definedName>
    <definedName name="PQU">#REF!</definedName>
    <definedName name="PROG">#REF!</definedName>
    <definedName name="PROGETTO">#REF!</definedName>
    <definedName name="SUFF">#REF!</definedName>
    <definedName name="SUFF1">#REF!</definedName>
    <definedName name="SUFF2">#REF!</definedName>
    <definedName name="SUFF3">#REF!</definedName>
    <definedName name="SUFF4">#REF!</definedName>
    <definedName name="TOTALE">#REF!</definedName>
    <definedName name="UNIT">#REF!</definedName>
    <definedName name="UNIT1">#REF!</definedName>
    <definedName name="UNIT2">#REF!</definedName>
    <definedName name="UNIT3">#REF!</definedName>
    <definedName name="UNIT4">#REF!</definedName>
  </definedNames>
  <calcPr fullCalcOnLoad="1"/>
</workbook>
</file>

<file path=xl/sharedStrings.xml><?xml version="1.0" encoding="utf-8"?>
<sst xmlns="http://schemas.openxmlformats.org/spreadsheetml/2006/main" count="74" uniqueCount="56">
  <si>
    <t>ALLEGATO 1</t>
  </si>
  <si>
    <t>Ammissione al premio dei Comuni promotori di Programmi di Qualificazione Urbana (P.Q.U.) accreditati con D.D. n. 137 DEL 01/07/2009</t>
  </si>
  <si>
    <t xml:space="preserve">numero d'ordine </t>
  </si>
  <si>
    <t>Punteggio totale          graduatoria</t>
  </si>
  <si>
    <t>Comune sede dell'intervento</t>
  </si>
  <si>
    <t xml:space="preserve">quadro economico di spesa ammessa </t>
  </si>
  <si>
    <t>Totale                         spesa ammessa         max.  700.000,00  (per parcheggi max. 200.000,00)</t>
  </si>
  <si>
    <t>Premio corrisposto</t>
  </si>
  <si>
    <t xml:space="preserve">lavori  a base d'asta </t>
  </si>
  <si>
    <t>oneri   di sicurezza   max 4%</t>
  </si>
  <si>
    <t>IVA al 10%</t>
  </si>
  <si>
    <r>
      <t xml:space="preserve">Spese tecniche max.12% </t>
    </r>
    <r>
      <rPr>
        <sz val="8"/>
        <rFont val="Arial"/>
        <family val="2"/>
      </rPr>
      <t>(IVA e oneri compresi)</t>
    </r>
  </si>
  <si>
    <t>percentuale</t>
  </si>
  <si>
    <t>importo</t>
  </si>
  <si>
    <t>BORGO SAN DALMAZZO  (CN)</t>
  </si>
  <si>
    <t xml:space="preserve">riqualificazione di via Roma, via Dogliani, piazza Liberazione, via Garibaldi, piazza Martiri e vicolo Airotto </t>
  </si>
  <si>
    <t>Impegno n. ………….....su cap. 234400 (cod creditore CO5000) di Euro 202.361,33</t>
  </si>
  <si>
    <t>Impegno n. 3844/2010 su cap. 234400 (Euro 10.448,07)</t>
  </si>
  <si>
    <t>S. SALVATORE MONFERRATO (AL)</t>
  </si>
  <si>
    <t>Riqualificazione di piazza Carmagnola</t>
  </si>
  <si>
    <t>Impegno n. 3844/2010 su cap. 234400 (Euro 116.672,73)</t>
  </si>
  <si>
    <t>S. STEFANO BELBO (CN)</t>
  </si>
  <si>
    <t xml:space="preserve">Riqualificazione percorsi pedonali al servizio dei fronti commerciali </t>
  </si>
  <si>
    <t>Impegno n. 3844/2010 su cap. 234400  (Euro 218.119,19)</t>
  </si>
  <si>
    <t>SAN DAMIANO D’ASTI (AT)</t>
  </si>
  <si>
    <t>Pedonalizzazzione via Roma</t>
  </si>
  <si>
    <t>Impegno n. ………….....su cap. 234400 (cod creditore CO5000) di Euro 25.419,80</t>
  </si>
  <si>
    <t>RIVOLI (TO)</t>
  </si>
  <si>
    <t>riqualificazione di viale partigiani tra via Piol e corso Susa</t>
  </si>
  <si>
    <t>Impegno n. ………….....su cap. 234400 (cod creditore CO5000) di Euro 61.777,55</t>
  </si>
  <si>
    <t>STRAMBINO (TO)</t>
  </si>
  <si>
    <t xml:space="preserve">Riqualificazione del centro storico in piazza Vesco, piazza Municipio, piazza della Repubblica, corso Italia e via Piemonte </t>
  </si>
  <si>
    <t>Impegno n. ………….....su cap. 234400 (cod creditore CO5000) di Euro 88.981,76</t>
  </si>
  <si>
    <t>CARIGNANO (TO)</t>
  </si>
  <si>
    <t>riqualificazione di piazza Liberazione e aree adiacenti centro storico</t>
  </si>
  <si>
    <t>Impegno n. ………….....su cap. 234400 (cod creditore CO5000) di Euro 218.668,31</t>
  </si>
  <si>
    <t>SANTENA  (TO)</t>
  </si>
  <si>
    <t>dissuasori velocità (rialzi in cubetti e pietra) via cavour-via torino-via cavaglià</t>
  </si>
  <si>
    <t xml:space="preserve">incrocio via cavour/via sambuy </t>
  </si>
  <si>
    <t xml:space="preserve">nuovo mercato </t>
  </si>
  <si>
    <t>piazzetta san lorenzo</t>
  </si>
  <si>
    <t>arredi</t>
  </si>
  <si>
    <t xml:space="preserve"> spesa massima ammissibile</t>
  </si>
  <si>
    <t>Impegno n. ………….....su cap. 234400 (cod creditore CO5000) di Euro 229.825,02</t>
  </si>
  <si>
    <t>totali</t>
  </si>
  <si>
    <t>Annotazioni</t>
  </si>
  <si>
    <t>BORGO SAN DALMAZZO (CN)</t>
  </si>
  <si>
    <r>
      <t>La colonna</t>
    </r>
    <r>
      <rPr>
        <b/>
        <sz val="14"/>
        <rFont val="Arial"/>
        <family val="2"/>
      </rPr>
      <t xml:space="preserve"> "lavori a base d'asta"</t>
    </r>
    <r>
      <rPr>
        <sz val="14"/>
        <rFont val="Arial"/>
        <family val="2"/>
      </rPr>
      <t xml:space="preserve"> individua le opere ritenute ammissibili: le opere relative alle opere accessorie non individuabili non rientrano tra queste.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relativa percentuale individuata nel quadro economico del progetto.  La colonna</t>
    </r>
    <r>
      <rPr>
        <b/>
        <sz val="14"/>
        <rFont val="Arial"/>
        <family val="2"/>
      </rPr>
      <t xml:space="preserve"> "spese tecniche"</t>
    </r>
    <r>
      <rPr>
        <sz val="14"/>
        <rFont val="Arial"/>
        <family val="2"/>
      </rPr>
      <t xml:space="preserve"> riporta la percentuale massima prevista nel bando                                                      </t>
    </r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</si>
  <si>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>" individua le opere ritenute ammissibili: le opere relative alla realizzazione della rotatoria corso Re Umberto ed i lavori in economia non definiti non rientrano tra queste.  La colonna</t>
    </r>
    <r>
      <rPr>
        <b/>
        <sz val="14"/>
        <rFont val="Arial"/>
        <family val="2"/>
      </rPr>
      <t xml:space="preserve"> "oneri di sicurezza" </t>
    </r>
    <r>
      <rPr>
        <sz val="14"/>
        <rFont val="Arial"/>
        <family val="2"/>
      </rPr>
      <t xml:space="preserve">e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riportano la percentuale individuata nel quadro economico del progetto.     </t>
    </r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</si>
  <si>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 xml:space="preserve">" individua le opere ritenute ammissibili: non viene ammessa la parte dell'intervento di pavimentazione della piazza Umberto I° e vie limitrofe in quanto già oggetto di precedente finanziamento regionale ed inoltre non sono ammissilibili la cartellonistica stradale e lo spostamento colonne enel.  La colonna </t>
    </r>
    <r>
      <rPr>
        <b/>
        <sz val="14"/>
        <rFont val="Arial"/>
        <family val="2"/>
      </rPr>
      <t xml:space="preserve">"oneri di sicurezza" </t>
    </r>
    <r>
      <rPr>
        <sz val="14"/>
        <rFont val="Arial"/>
        <family val="2"/>
      </rPr>
      <t xml:space="preserve">e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riportano la percentuale individuata nel quadro economico del progetto.     </t>
    </r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</si>
  <si>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 xml:space="preserve">" individua le opere ritenute ammissibili.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percentuale massima prevista nel bando     La colonna </t>
    </r>
    <r>
      <rPr>
        <b/>
        <sz val="14"/>
        <rFont val="Arial"/>
        <family val="2"/>
      </rPr>
      <t xml:space="preserve">"spese tecniche" </t>
    </r>
    <r>
      <rPr>
        <sz val="14"/>
        <rFont val="Arial"/>
        <family val="2"/>
      </rPr>
      <t xml:space="preserve">riporta la relativa percentuale individuata nel quadro economico del progetto.   </t>
    </r>
  </si>
  <si>
    <r>
      <t xml:space="preserve">Il "piano dell'arredo" contiene norme da considerarsi integrative agli strumenti urbanistici e costituisce il complesso di elementi che concorrono a definire l’immagine della città; il "piano" è propedeutico alla progettazione e realizzazione di trasformazione del suolo pubblico.  La documentazione presentata relativa al "piano dell'arredo" non è ammissibile in quando da bando sono richiesti interventi redatti ai sensi del c. 4 dell'art. 93 del D.Lgs 163/2006 e sue norme attuative. 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>" del progetto di riqualificazione urbana individua le opere ritenute ammissibili: le opere relative alla parte eccedente l'ambito dell'addensamento nonchè gli interventi di mera segnaletica stradale  non rientrano tra queste. La colonna "</t>
    </r>
    <r>
      <rPr>
        <b/>
        <sz val="14"/>
        <rFont val="Arial"/>
        <family val="2"/>
      </rPr>
      <t>oneri di sicurezza"</t>
    </r>
    <r>
      <rPr>
        <sz val="14"/>
        <rFont val="Arial"/>
        <family val="2"/>
      </rPr>
      <t xml:space="preserve"> riporta la relativa percentuale  massima prevista dal bando.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 la relativa percentuale individuata nel quadro economico del progetto.   </t>
    </r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</si>
  <si>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 xml:space="preserve">" individua le opere ritenute ammissibili: non sono ammissibili le opere relative all'arredo urbano (quali gli elementi di separazione area rifiuti, l'asta portabandiera, i totem, dissuasori e in generale quelli non riscontrabili negli elaborati grafici), nonchè gli interventi di illuminazione pubblica non di proprietà comunale e i lavori in economia non individuati.   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e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riportano la percentuale individuata nel quadro economico del progetto.     </t>
    </r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</si>
  <si>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 xml:space="preserve">" individua le opere ritenute ammissibili: le opere relative alla via  Salotto fuori addensamento, non sono ammissibili e incidono percentualmente sulla spesa ammessa. 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relativa percentuale individuata nel quadro economico del progetto.   La colonna "</t>
    </r>
    <r>
      <rPr>
        <b/>
        <sz val="14"/>
        <rFont val="Arial"/>
        <family val="2"/>
      </rPr>
      <t xml:space="preserve">spese tecniche" </t>
    </r>
    <r>
      <rPr>
        <sz val="14"/>
        <rFont val="Arial"/>
        <family val="2"/>
      </rPr>
      <t xml:space="preserve">riporta la percentuale massima prevista nel bando                                                      </t>
    </r>
  </si>
  <si>
    <t>SANTENA (TO)</t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</si>
  <si>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 xml:space="preserve">" individua le opere ritenute ammissibili:  non sono ammissibili i progetti e gli interventi relativi alle bussole modulanti, gli arredi (panchine) e la segnaletica e i pannelli elettronici stradali, nonchè al ripristino facciate e muri a verde, al fabbricato ed all'area cani del nuovo mercato,  alla fermate bus e segnaletica stradale.       La colonna </t>
    </r>
    <r>
      <rPr>
        <b/>
        <sz val="14"/>
        <rFont val="Arial"/>
        <family val="2"/>
      </rPr>
      <t xml:space="preserve">"oneri di sicurezza" </t>
    </r>
    <r>
      <rPr>
        <sz val="14"/>
        <rFont val="Arial"/>
        <family val="2"/>
      </rPr>
      <t>riporta la relativa percentuale individuata nel quadro economico del progetto.    La colonna "</t>
    </r>
    <r>
      <rPr>
        <b/>
        <sz val="14"/>
        <rFont val="Arial"/>
        <family val="2"/>
      </rPr>
      <t>spese tecniche"</t>
    </r>
    <r>
      <rPr>
        <sz val="14"/>
        <rFont val="Arial"/>
        <family val="2"/>
      </rPr>
      <t xml:space="preserve"> riporta la percentuale massima prevista nel bando                                                     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</si>
</sst>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"/>
    <numFmt numFmtId="167" formatCode="0.00"/>
    <numFmt numFmtId="168" formatCode="_-[$€-2]\ * #,##0.00_-;\-[$€-2]\ * #,##0.00_-;_-[$€-2]\ * \-??_-;_-@_-"/>
    <numFmt numFmtId="169" formatCode="0.00%"/>
    <numFmt numFmtId="170" formatCode="0%"/>
    <numFmt numFmtId="171" formatCode="@"/>
    <numFmt numFmtId="172" formatCode="0.000%"/>
  </numFmts>
  <fonts count="13"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164" fontId="0" fillId="0" borderId="1" xfId="0" applyBorder="1" applyAlignment="1">
      <alignment/>
    </xf>
    <xf numFmtId="169" fontId="1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left" vertical="center"/>
    </xf>
    <xf numFmtId="164" fontId="0" fillId="0" borderId="1" xfId="0" applyFill="1" applyBorder="1" applyAlignment="1">
      <alignment/>
    </xf>
    <xf numFmtId="168" fontId="7" fillId="2" borderId="1" xfId="0" applyNumberFormat="1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9" fontId="1" fillId="2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top" wrapText="1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/>
    </xf>
    <xf numFmtId="169" fontId="1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vertical="center" wrapText="1"/>
    </xf>
    <xf numFmtId="165" fontId="1" fillId="0" borderId="0" xfId="0" applyNumberFormat="1" applyFont="1" applyAlignment="1">
      <alignment wrapText="1"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0" fillId="3" borderId="3" xfId="0" applyFill="1" applyBorder="1" applyAlignment="1">
      <alignment/>
    </xf>
    <xf numFmtId="164" fontId="0" fillId="3" borderId="1" xfId="0" applyFill="1" applyBorder="1" applyAlignment="1">
      <alignment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0" fillId="0" borderId="0" xfId="0" applyFill="1" applyBorder="1" applyAlignment="1">
      <alignment/>
    </xf>
    <xf numFmtId="164" fontId="1" fillId="0" borderId="5" xfId="0" applyFont="1" applyFill="1" applyBorder="1" applyAlignment="1">
      <alignment horizontal="right" vertical="center" wrapText="1"/>
    </xf>
    <xf numFmtId="168" fontId="7" fillId="2" borderId="6" xfId="0" applyNumberFormat="1" applyFont="1" applyFill="1" applyBorder="1" applyAlignment="1">
      <alignment horizontal="center" vertical="center"/>
    </xf>
    <xf numFmtId="164" fontId="0" fillId="2" borderId="6" xfId="0" applyFill="1" applyBorder="1" applyAlignment="1">
      <alignment/>
    </xf>
    <xf numFmtId="169" fontId="1" fillId="0" borderId="6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 wrapText="1"/>
    </xf>
    <xf numFmtId="171" fontId="6" fillId="0" borderId="0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9" fillId="0" borderId="0" xfId="0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4" fontId="10" fillId="0" borderId="0" xfId="0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vertical="center"/>
    </xf>
    <xf numFmtId="164" fontId="9" fillId="0" borderId="0" xfId="0" applyFont="1" applyFill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172" fontId="1" fillId="0" borderId="0" xfId="0" applyNumberFormat="1" applyFont="1" applyAlignment="1">
      <alignment wrapText="1"/>
    </xf>
    <xf numFmtId="164" fontId="11" fillId="4" borderId="1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/>
    </xf>
    <xf numFmtId="166" fontId="10" fillId="0" borderId="1" xfId="0" applyNumberFormat="1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tabSelected="1" view="pageBreakPreview" zoomScale="75" zoomScaleNormal="84" zoomScaleSheetLayoutView="75" workbookViewId="0" topLeftCell="D43">
      <selection activeCell="D47" sqref="D47"/>
    </sheetView>
  </sheetViews>
  <sheetFormatPr defaultColWidth="9.140625" defaultRowHeight="12.75"/>
  <cols>
    <col min="1" max="1" width="13.140625" style="1" customWidth="1"/>
    <col min="2" max="2" width="6.8515625" style="0" customWidth="1"/>
    <col min="3" max="3" width="14.8515625" style="0" customWidth="1"/>
    <col min="4" max="4" width="1.7109375" style="0" customWidth="1"/>
    <col min="5" max="5" width="51.57421875" style="0" customWidth="1"/>
    <col min="6" max="6" width="19.00390625" style="0" customWidth="1"/>
    <col min="7" max="7" width="13.7109375" style="0" customWidth="1"/>
    <col min="8" max="9" width="15.7109375" style="0" customWidth="1"/>
    <col min="10" max="10" width="20.7109375" style="0" customWidth="1"/>
    <col min="11" max="11" width="0" style="0" hidden="1" customWidth="1"/>
    <col min="12" max="12" width="20.421875" style="2" customWidth="1"/>
    <col min="13" max="13" width="20.421875" style="3" customWidth="1"/>
    <col min="14" max="15" width="27.140625" style="4" customWidth="1"/>
    <col min="16" max="17" width="0" style="3" hidden="1" customWidth="1"/>
  </cols>
  <sheetData>
    <row r="1" spans="2:13" ht="25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31.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2:13" ht="31.5" customHeight="1">
      <c r="B4" s="6" t="s">
        <v>2</v>
      </c>
      <c r="C4" s="6" t="s">
        <v>3</v>
      </c>
      <c r="E4" s="7" t="s">
        <v>4</v>
      </c>
      <c r="F4" s="8" t="s">
        <v>5</v>
      </c>
      <c r="G4" s="8"/>
      <c r="H4" s="8"/>
      <c r="I4" s="8"/>
      <c r="J4" s="9" t="s">
        <v>6</v>
      </c>
      <c r="L4" s="10" t="s">
        <v>7</v>
      </c>
      <c r="M4" s="10"/>
    </row>
    <row r="5" spans="2:13" ht="41.25" customHeight="1">
      <c r="B5" s="6"/>
      <c r="C5" s="6"/>
      <c r="E5" s="7"/>
      <c r="F5" s="11" t="s">
        <v>8</v>
      </c>
      <c r="G5" s="11" t="s">
        <v>9</v>
      </c>
      <c r="H5" s="11" t="s">
        <v>10</v>
      </c>
      <c r="I5" s="11" t="s">
        <v>11</v>
      </c>
      <c r="J5" s="9"/>
      <c r="L5" s="10" t="s">
        <v>12</v>
      </c>
      <c r="M5" s="10" t="s">
        <v>13</v>
      </c>
    </row>
    <row r="6" ht="9.75" customHeight="1"/>
    <row r="7" spans="2:13" ht="34.5" customHeight="1">
      <c r="B7" s="12">
        <v>1</v>
      </c>
      <c r="C7" s="13">
        <v>9.21</v>
      </c>
      <c r="E7" s="14" t="s">
        <v>14</v>
      </c>
      <c r="F7" s="15"/>
      <c r="G7" s="15"/>
      <c r="H7" s="15"/>
      <c r="I7" s="15"/>
      <c r="J7" s="16"/>
      <c r="K7" s="17"/>
      <c r="L7" s="18"/>
      <c r="M7" s="19"/>
    </row>
    <row r="8" spans="2:13" ht="54" customHeight="1">
      <c r="B8" s="20"/>
      <c r="C8" s="21"/>
      <c r="E8" s="22" t="s">
        <v>15</v>
      </c>
      <c r="F8" s="23">
        <v>484993.74</v>
      </c>
      <c r="G8" s="23">
        <v>11926.075573770491</v>
      </c>
      <c r="H8" s="24">
        <f>SUM(F8+G8)*0.1</f>
        <v>49691.981557377054</v>
      </c>
      <c r="I8" s="24">
        <f>F8*0.12</f>
        <v>58199.248799999994</v>
      </c>
      <c r="J8" s="23">
        <f>SUM(F8:I8)</f>
        <v>604811.0459311475</v>
      </c>
      <c r="K8" s="23"/>
      <c r="L8" s="25"/>
      <c r="M8" s="26"/>
    </row>
    <row r="9" spans="2:17" ht="74.25" customHeight="1">
      <c r="B9" s="20"/>
      <c r="C9" s="21"/>
      <c r="E9" s="27"/>
      <c r="F9" s="28"/>
      <c r="G9" s="28"/>
      <c r="H9" s="28"/>
      <c r="I9" s="28"/>
      <c r="J9" s="29">
        <f>J8</f>
        <v>604811.0459311475</v>
      </c>
      <c r="K9" s="30"/>
      <c r="L9" s="31">
        <f>0.45+2*(C7-6)/100</f>
        <v>0.5142</v>
      </c>
      <c r="M9" s="29">
        <f>J9*L9</f>
        <v>310993.8398177961</v>
      </c>
      <c r="N9" s="4" t="s">
        <v>16</v>
      </c>
      <c r="O9" s="32" t="s">
        <v>17</v>
      </c>
      <c r="P9" s="33">
        <f>(M39/M38)*M9</f>
        <v>212809.4054171502</v>
      </c>
      <c r="Q9" s="34">
        <f>P9-Q16</f>
        <v>202361.3311721645</v>
      </c>
    </row>
    <row r="10" spans="2:17" ht="34.5" customHeight="1">
      <c r="B10" s="20">
        <v>2</v>
      </c>
      <c r="C10" s="13">
        <v>8.93</v>
      </c>
      <c r="E10" s="14" t="s">
        <v>18</v>
      </c>
      <c r="F10" s="15"/>
      <c r="G10" s="15"/>
      <c r="H10" s="15"/>
      <c r="I10" s="15"/>
      <c r="J10" s="16"/>
      <c r="K10" s="28"/>
      <c r="L10" s="35"/>
      <c r="M10" s="16"/>
      <c r="P10" s="33"/>
      <c r="Q10" s="3">
        <v>10448.07</v>
      </c>
    </row>
    <row r="11" spans="2:17" ht="34.5" customHeight="1">
      <c r="B11" s="20"/>
      <c r="C11" s="21"/>
      <c r="E11" s="22" t="s">
        <v>19</v>
      </c>
      <c r="F11" s="23">
        <v>268713.45</v>
      </c>
      <c r="G11" s="23">
        <v>8061.4035</v>
      </c>
      <c r="H11" s="24">
        <f>SUM(F11+G11)*0.1</f>
        <v>27677.485350000003</v>
      </c>
      <c r="I11" s="24">
        <v>30786.231253050002</v>
      </c>
      <c r="J11" s="23">
        <f>SUM(F11:I11)</f>
        <v>335238.57010305003</v>
      </c>
      <c r="K11" s="23"/>
      <c r="L11" s="35"/>
      <c r="M11" s="16"/>
      <c r="P11" s="33"/>
      <c r="Q11" s="34">
        <f>SUM(Q9:Q10)</f>
        <v>212809.4011721645</v>
      </c>
    </row>
    <row r="12" spans="2:16" ht="54.75" customHeight="1">
      <c r="B12" s="20"/>
      <c r="C12" s="21"/>
      <c r="E12" s="36"/>
      <c r="F12" s="23"/>
      <c r="G12" s="23"/>
      <c r="H12" s="24"/>
      <c r="I12" s="24"/>
      <c r="J12" s="29">
        <f>SUM(J11:K11)</f>
        <v>335238.57010305003</v>
      </c>
      <c r="K12" s="30"/>
      <c r="L12" s="31">
        <f>0.45+2*(C10-6)/100</f>
        <v>0.5086</v>
      </c>
      <c r="M12" s="29">
        <f>J12*L12</f>
        <v>170502.33675441126</v>
      </c>
      <c r="N12" s="4" t="s">
        <v>20</v>
      </c>
      <c r="P12" s="33">
        <f>(M39/M38)*M12</f>
        <v>116672.73193642421</v>
      </c>
    </row>
    <row r="13" spans="2:16" ht="34.5" customHeight="1">
      <c r="B13" s="20">
        <v>3</v>
      </c>
      <c r="C13" s="13">
        <v>8.16</v>
      </c>
      <c r="E13" s="14" t="s">
        <v>21</v>
      </c>
      <c r="F13" s="15"/>
      <c r="G13" s="15"/>
      <c r="H13" s="15"/>
      <c r="I13" s="15"/>
      <c r="J13" s="16"/>
      <c r="K13" s="17"/>
      <c r="L13" s="18"/>
      <c r="M13" s="19"/>
      <c r="P13" s="33"/>
    </row>
    <row r="14" spans="2:17" ht="34.5" customHeight="1">
      <c r="B14" s="20"/>
      <c r="C14" s="21"/>
      <c r="E14" s="22" t="s">
        <v>22</v>
      </c>
      <c r="F14" s="23">
        <v>549705.72</v>
      </c>
      <c r="G14" s="23">
        <v>11984.444999889172</v>
      </c>
      <c r="H14" s="24">
        <f>SUM(F14+G14)*0.1</f>
        <v>56169.01649998891</v>
      </c>
      <c r="I14" s="24">
        <v>28437.288982987735</v>
      </c>
      <c r="J14" s="23">
        <f>SUM(F14:I14)</f>
        <v>646296.4704828658</v>
      </c>
      <c r="K14" s="23"/>
      <c r="L14" s="25"/>
      <c r="M14" s="26"/>
      <c r="P14" s="33"/>
      <c r="Q14" s="37">
        <v>345240</v>
      </c>
    </row>
    <row r="15" spans="2:17" ht="55.5" customHeight="1">
      <c r="B15" s="20"/>
      <c r="C15" s="21"/>
      <c r="E15" s="27"/>
      <c r="F15" s="38"/>
      <c r="G15" s="38"/>
      <c r="H15" s="28"/>
      <c r="I15" s="28"/>
      <c r="J15" s="29">
        <f>J14</f>
        <v>646296.4704828658</v>
      </c>
      <c r="K15" s="30"/>
      <c r="L15" s="31">
        <f>0.45+2*(C13-6)/100</f>
        <v>0.4932</v>
      </c>
      <c r="M15" s="29">
        <f>J15*L15</f>
        <v>318753.41924214945</v>
      </c>
      <c r="N15" s="4" t="s">
        <v>23</v>
      </c>
      <c r="P15" s="33">
        <f>(M39/M38)*M15</f>
        <v>218119.1938185901</v>
      </c>
      <c r="Q15" s="34">
        <f>P12+P15</f>
        <v>334791.9257550143</v>
      </c>
    </row>
    <row r="16" spans="2:17" ht="34.5" customHeight="1">
      <c r="B16" s="20">
        <v>4</v>
      </c>
      <c r="C16" s="13">
        <v>8.02</v>
      </c>
      <c r="E16" s="14" t="s">
        <v>24</v>
      </c>
      <c r="F16" s="15"/>
      <c r="G16" s="15"/>
      <c r="H16" s="15"/>
      <c r="I16" s="15"/>
      <c r="J16" s="16"/>
      <c r="K16" s="17"/>
      <c r="L16" s="18"/>
      <c r="M16" s="19"/>
      <c r="P16" s="33"/>
      <c r="Q16" s="34">
        <f>Q14-Q15</f>
        <v>10448.074244985706</v>
      </c>
    </row>
    <row r="17" spans="2:17" ht="34.5" customHeight="1">
      <c r="B17" s="20"/>
      <c r="C17" s="21"/>
      <c r="E17" s="22" t="s">
        <v>25</v>
      </c>
      <c r="F17" s="23">
        <v>65000</v>
      </c>
      <c r="G17" s="23">
        <f>F17*0.04</f>
        <v>2600</v>
      </c>
      <c r="H17" s="24">
        <f>SUM(F17+G17)*0.1</f>
        <v>6760</v>
      </c>
      <c r="I17" s="24">
        <v>1390</v>
      </c>
      <c r="J17" s="23">
        <f>SUM(F17:I17)</f>
        <v>75750</v>
      </c>
      <c r="K17" s="23"/>
      <c r="L17" s="25"/>
      <c r="M17" s="26"/>
      <c r="P17" s="33"/>
      <c r="Q17" s="34">
        <f>SUM(Q15:Q16)</f>
        <v>345240</v>
      </c>
    </row>
    <row r="18" spans="2:16" ht="75.75" customHeight="1">
      <c r="B18" s="20"/>
      <c r="C18" s="21"/>
      <c r="E18" s="27"/>
      <c r="F18" s="38"/>
      <c r="G18" s="38"/>
      <c r="H18" s="28"/>
      <c r="I18" s="28"/>
      <c r="J18" s="29">
        <f>J17</f>
        <v>75750</v>
      </c>
      <c r="K18" s="30"/>
      <c r="L18" s="31">
        <f>0.45+2*(C16-6)/100</f>
        <v>0.4904</v>
      </c>
      <c r="M18" s="29">
        <f>J18*L18</f>
        <v>37147.8</v>
      </c>
      <c r="N18" s="4" t="s">
        <v>26</v>
      </c>
      <c r="P18" s="33">
        <f>(M39/M38)*M18</f>
        <v>25419.80006802321</v>
      </c>
    </row>
    <row r="19" spans="2:16" ht="34.5" customHeight="1">
      <c r="B19" s="12">
        <v>5</v>
      </c>
      <c r="C19" s="13">
        <v>7.93</v>
      </c>
      <c r="E19" s="14" t="s">
        <v>27</v>
      </c>
      <c r="F19" s="15"/>
      <c r="G19" s="15"/>
      <c r="H19" s="15"/>
      <c r="I19" s="15"/>
      <c r="J19" s="16"/>
      <c r="K19" s="28"/>
      <c r="L19" s="35"/>
      <c r="M19" s="16"/>
      <c r="P19" s="33"/>
    </row>
    <row r="20" spans="2:16" ht="34.5" customHeight="1">
      <c r="B20" s="20"/>
      <c r="C20" s="21"/>
      <c r="E20" s="22" t="s">
        <v>28</v>
      </c>
      <c r="F20" s="23">
        <v>161829.88640000002</v>
      </c>
      <c r="G20" s="23">
        <v>6145.438724050634</v>
      </c>
      <c r="H20" s="24">
        <f>SUM(F20+G20)*0.1</f>
        <v>16797.53251240507</v>
      </c>
      <c r="I20" s="24">
        <v>0</v>
      </c>
      <c r="J20" s="23">
        <f>SUM(F20:I20)</f>
        <v>184772.8576364557</v>
      </c>
      <c r="K20" s="23"/>
      <c r="L20" s="35"/>
      <c r="M20" s="16"/>
      <c r="P20" s="33"/>
    </row>
    <row r="21" spans="2:16" ht="76.5" customHeight="1">
      <c r="B21" s="20"/>
      <c r="C21" s="21"/>
      <c r="E21" s="17"/>
      <c r="F21" s="23"/>
      <c r="G21" s="23"/>
      <c r="H21" s="24"/>
      <c r="I21" s="24"/>
      <c r="J21" s="29">
        <f>SUM(J20:K20)</f>
        <v>184772.8576364557</v>
      </c>
      <c r="K21" s="30"/>
      <c r="L21" s="31">
        <f>0.45+2*(C19-6)/100</f>
        <v>0.48860000000000003</v>
      </c>
      <c r="M21" s="29">
        <f>J21*L21</f>
        <v>90280.01824117226</v>
      </c>
      <c r="N21" s="4" t="s">
        <v>29</v>
      </c>
      <c r="P21" s="33">
        <f>(M39/M38)*M21</f>
        <v>61777.54843700266</v>
      </c>
    </row>
    <row r="22" spans="2:16" ht="34.5" customHeight="1">
      <c r="B22" s="6" t="s">
        <v>2</v>
      </c>
      <c r="C22" s="6" t="s">
        <v>3</v>
      </c>
      <c r="E22" s="7" t="s">
        <v>4</v>
      </c>
      <c r="F22" s="8" t="s">
        <v>5</v>
      </c>
      <c r="G22" s="8"/>
      <c r="H22" s="8"/>
      <c r="I22" s="8"/>
      <c r="J22" s="9" t="s">
        <v>6</v>
      </c>
      <c r="L22" s="10" t="s">
        <v>7</v>
      </c>
      <c r="M22" s="10"/>
      <c r="P22" s="33"/>
    </row>
    <row r="23" spans="2:16" ht="34.5" customHeight="1">
      <c r="B23" s="6"/>
      <c r="C23" s="6"/>
      <c r="E23" s="7"/>
      <c r="F23" s="11" t="s">
        <v>8</v>
      </c>
      <c r="G23" s="11" t="s">
        <v>9</v>
      </c>
      <c r="H23" s="11" t="s">
        <v>10</v>
      </c>
      <c r="I23" s="11" t="s">
        <v>11</v>
      </c>
      <c r="J23" s="9"/>
      <c r="L23" s="10" t="s">
        <v>12</v>
      </c>
      <c r="M23" s="10" t="s">
        <v>13</v>
      </c>
      <c r="P23" s="33"/>
    </row>
    <row r="24" spans="2:16" ht="34.5" customHeight="1">
      <c r="B24" s="12">
        <v>6</v>
      </c>
      <c r="C24" s="13">
        <v>7.7</v>
      </c>
      <c r="E24" s="14" t="s">
        <v>30</v>
      </c>
      <c r="F24" s="15"/>
      <c r="G24" s="15"/>
      <c r="H24" s="15"/>
      <c r="I24" s="15"/>
      <c r="J24" s="16"/>
      <c r="K24" s="17"/>
      <c r="L24" s="18"/>
      <c r="M24" s="19"/>
      <c r="P24" s="33"/>
    </row>
    <row r="25" spans="2:16" ht="63" customHeight="1">
      <c r="B25" s="20"/>
      <c r="C25" s="21"/>
      <c r="E25" s="22" t="s">
        <v>31</v>
      </c>
      <c r="F25" s="23">
        <v>235480.41808260168</v>
      </c>
      <c r="G25" s="23">
        <v>2992.200994480528</v>
      </c>
      <c r="H25" s="24">
        <f>SUM(F25+G25)*0.1</f>
        <v>23847.26190770822</v>
      </c>
      <c r="I25" s="24">
        <v>6348.5260826016365</v>
      </c>
      <c r="J25" s="23">
        <f>SUM(F25:I25)</f>
        <v>268668.4070673921</v>
      </c>
      <c r="K25" s="23"/>
      <c r="L25" s="25"/>
      <c r="M25" s="26"/>
      <c r="P25" s="33"/>
    </row>
    <row r="26" spans="2:16" ht="86.25" customHeight="1">
      <c r="B26" s="20"/>
      <c r="C26" s="21"/>
      <c r="E26" s="27"/>
      <c r="F26" s="28"/>
      <c r="G26" s="28"/>
      <c r="H26" s="28"/>
      <c r="I26" s="39"/>
      <c r="J26" s="29">
        <f>J25</f>
        <v>268668.4070673921</v>
      </c>
      <c r="K26" s="40"/>
      <c r="L26" s="31">
        <f>0.45+2*(C24-6)/100</f>
        <v>0.484</v>
      </c>
      <c r="M26" s="29">
        <f>J26*L26</f>
        <v>130035.50902061776</v>
      </c>
      <c r="N26" s="4" t="s">
        <v>32</v>
      </c>
      <c r="P26" s="33">
        <f>(M39/M38)*M26</f>
        <v>88981.76045547063</v>
      </c>
    </row>
    <row r="27" spans="2:16" ht="34.5" customHeight="1">
      <c r="B27" s="12">
        <v>7</v>
      </c>
      <c r="C27" s="13">
        <v>7.57</v>
      </c>
      <c r="E27" s="14" t="s">
        <v>33</v>
      </c>
      <c r="F27" s="15"/>
      <c r="G27" s="15"/>
      <c r="H27" s="15"/>
      <c r="I27" s="15"/>
      <c r="J27" s="16"/>
      <c r="K27" s="17"/>
      <c r="L27" s="18"/>
      <c r="M27" s="19"/>
      <c r="P27" s="33"/>
    </row>
    <row r="28" spans="2:16" ht="34.5" customHeight="1">
      <c r="B28" s="20"/>
      <c r="C28" s="21"/>
      <c r="E28" s="22" t="s">
        <v>34</v>
      </c>
      <c r="F28" s="23">
        <v>531678.2445</v>
      </c>
      <c r="G28" s="23">
        <v>13779.864000000001</v>
      </c>
      <c r="H28" s="24">
        <f>SUM(F28+G28)*0.1</f>
        <v>54545.81085000001</v>
      </c>
      <c r="I28" s="24">
        <f>F28*0.12</f>
        <v>63801.38934</v>
      </c>
      <c r="J28" s="23">
        <f>SUM(F28:I28)</f>
        <v>663805.3086900001</v>
      </c>
      <c r="K28" s="23"/>
      <c r="L28" s="25"/>
      <c r="M28" s="26"/>
      <c r="P28" s="33"/>
    </row>
    <row r="29" spans="2:16" ht="89.25" customHeight="1">
      <c r="B29" s="20"/>
      <c r="C29" s="21"/>
      <c r="E29" s="27"/>
      <c r="F29" s="28"/>
      <c r="G29" s="28"/>
      <c r="H29" s="28"/>
      <c r="I29" s="28"/>
      <c r="J29" s="29">
        <f>J28</f>
        <v>663805.3086900001</v>
      </c>
      <c r="K29" s="41"/>
      <c r="L29" s="31">
        <f>0.45+2*(C27-6)/100</f>
        <v>0.4814</v>
      </c>
      <c r="M29" s="29">
        <f>J29*L29</f>
        <v>319555.87560336606</v>
      </c>
      <c r="N29" s="4" t="s">
        <v>35</v>
      </c>
      <c r="P29" s="33">
        <f>(M39/M38)*M29</f>
        <v>218668.30521322018</v>
      </c>
    </row>
    <row r="30" spans="2:16" ht="34.5" customHeight="1">
      <c r="B30" s="12">
        <v>8</v>
      </c>
      <c r="C30" s="13">
        <v>7.49</v>
      </c>
      <c r="E30" s="14" t="s">
        <v>36</v>
      </c>
      <c r="F30" s="15"/>
      <c r="G30" s="15"/>
      <c r="H30" s="15"/>
      <c r="I30" s="15"/>
      <c r="J30" s="16"/>
      <c r="K30" s="28"/>
      <c r="L30" s="35"/>
      <c r="M30" s="16"/>
      <c r="P30" s="33"/>
    </row>
    <row r="31" spans="2:16" ht="34.5" customHeight="1">
      <c r="B31" s="20"/>
      <c r="C31" s="21"/>
      <c r="E31" s="22" t="s">
        <v>37</v>
      </c>
      <c r="F31" s="23">
        <v>133650</v>
      </c>
      <c r="G31" s="23">
        <v>4009.5</v>
      </c>
      <c r="H31" s="24">
        <f>SUM(F31+G31)*0.1</f>
        <v>13765.95</v>
      </c>
      <c r="I31" s="24">
        <f>F31*0.12</f>
        <v>16038</v>
      </c>
      <c r="J31" s="23">
        <f>SUM(F31:I31)</f>
        <v>167463.45</v>
      </c>
      <c r="K31" s="23"/>
      <c r="L31" s="35"/>
      <c r="M31" s="16"/>
      <c r="P31" s="33"/>
    </row>
    <row r="32" spans="2:16" ht="34.5" customHeight="1">
      <c r="B32" s="20"/>
      <c r="C32" s="21"/>
      <c r="E32" s="22" t="s">
        <v>38</v>
      </c>
      <c r="F32" s="23">
        <v>84491.07</v>
      </c>
      <c r="G32" s="23">
        <v>2534.7321</v>
      </c>
      <c r="H32" s="24">
        <f>SUM(F32+G32)*0.1</f>
        <v>8702.58021</v>
      </c>
      <c r="I32" s="24">
        <f>F32*0.12</f>
        <v>10138.9284</v>
      </c>
      <c r="J32" s="23">
        <f>SUM(F32:I32)</f>
        <v>105867.31071</v>
      </c>
      <c r="K32" s="23"/>
      <c r="L32" s="35"/>
      <c r="M32" s="16"/>
      <c r="P32" s="33"/>
    </row>
    <row r="33" spans="2:16" ht="34.5" customHeight="1">
      <c r="B33" s="20"/>
      <c r="C33" s="21"/>
      <c r="E33" s="22" t="s">
        <v>39</v>
      </c>
      <c r="F33" s="23">
        <v>310401.19</v>
      </c>
      <c r="G33" s="23">
        <v>9312.035699999999</v>
      </c>
      <c r="H33" s="24">
        <f>SUM(F33+G33)*0.1</f>
        <v>31971.322570000004</v>
      </c>
      <c r="I33" s="24">
        <f>F33*0.12</f>
        <v>37248.1428</v>
      </c>
      <c r="J33" s="23">
        <f>SUM(F33:I33)</f>
        <v>388932.69107</v>
      </c>
      <c r="K33" s="23"/>
      <c r="L33" s="35"/>
      <c r="M33" s="16"/>
      <c r="P33" s="33"/>
    </row>
    <row r="34" spans="2:16" ht="34.5" customHeight="1">
      <c r="B34" s="20"/>
      <c r="C34" s="21"/>
      <c r="E34" s="22" t="s">
        <v>40</v>
      </c>
      <c r="F34" s="23">
        <v>18174.732499999995</v>
      </c>
      <c r="G34" s="23">
        <v>545.2419749999998</v>
      </c>
      <c r="H34" s="24">
        <f>SUM(F34+G34)*0.1</f>
        <v>1871.9974474999997</v>
      </c>
      <c r="I34" s="24">
        <f>F34*0.12</f>
        <v>2180.967899999999</v>
      </c>
      <c r="J34" s="23">
        <f>SUM(F34:I34)</f>
        <v>22772.939822499993</v>
      </c>
      <c r="K34" s="23"/>
      <c r="L34" s="35"/>
      <c r="M34" s="16"/>
      <c r="P34" s="33"/>
    </row>
    <row r="35" spans="2:16" ht="34.5" customHeight="1">
      <c r="B35" s="20"/>
      <c r="C35" s="21"/>
      <c r="E35" s="22" t="s">
        <v>41</v>
      </c>
      <c r="F35" s="23">
        <f>9918+5016</f>
        <v>14934</v>
      </c>
      <c r="G35" s="23">
        <v>448.02</v>
      </c>
      <c r="H35" s="24">
        <f>SUM(F35+G35)*0.1</f>
        <v>1538.2020000000002</v>
      </c>
      <c r="I35" s="24">
        <f>F35*0.12</f>
        <v>1792.08</v>
      </c>
      <c r="J35" s="42">
        <f>SUM(F35:I35)</f>
        <v>18712.302</v>
      </c>
      <c r="K35" s="42"/>
      <c r="L35" s="35"/>
      <c r="M35" s="16"/>
      <c r="P35" s="33"/>
    </row>
    <row r="36" spans="2:16" ht="31.5" customHeight="1">
      <c r="B36" s="20"/>
      <c r="C36" s="21"/>
      <c r="E36" s="22"/>
      <c r="F36" s="23"/>
      <c r="G36" s="23"/>
      <c r="H36" s="24"/>
      <c r="I36" s="24"/>
      <c r="J36" s="43">
        <f>SUM({167463.45,0;105867.31071,0;388932.69107,0;22772.9398225,0;18712.302,0})</f>
        <v>703748.6936025</v>
      </c>
      <c r="K36" s="43"/>
      <c r="L36" s="35"/>
      <c r="M36" s="16"/>
      <c r="P36" s="33"/>
    </row>
    <row r="37" spans="2:16" ht="91.5" customHeight="1">
      <c r="B37" s="20"/>
      <c r="C37" s="21"/>
      <c r="E37" s="36"/>
      <c r="F37" s="23"/>
      <c r="G37" s="23"/>
      <c r="H37" s="24" t="s">
        <v>42</v>
      </c>
      <c r="I37" s="24"/>
      <c r="J37" s="29">
        <v>700000</v>
      </c>
      <c r="K37" s="30"/>
      <c r="L37" s="31">
        <f>0.45+2*(C30-6)/100</f>
        <v>0.4798</v>
      </c>
      <c r="M37" s="29">
        <f>J37*L37</f>
        <v>335860</v>
      </c>
      <c r="N37" s="4" t="s">
        <v>43</v>
      </c>
      <c r="P37" s="33">
        <f>(M39/M38)*M37</f>
        <v>229825.02465411884</v>
      </c>
    </row>
    <row r="38" spans="2:16" ht="34.5" customHeight="1">
      <c r="B38" s="44"/>
      <c r="C38" s="44"/>
      <c r="D38" s="45"/>
      <c r="E38" s="46"/>
      <c r="F38" s="47"/>
      <c r="G38" s="47"/>
      <c r="H38" s="47"/>
      <c r="I38" s="48" t="s">
        <v>44</v>
      </c>
      <c r="J38" s="49">
        <f>SUM(J9+J29+J21+J18+J12+J37+J15+J26)</f>
        <v>3479342.659910911</v>
      </c>
      <c r="K38" s="50"/>
      <c r="L38" s="51"/>
      <c r="M38" s="52">
        <f>SUM(M9+M29+M21+M18+M12+M37+M15+M26)</f>
        <v>1713128.7986795127</v>
      </c>
      <c r="N38" s="53"/>
      <c r="O38" s="53"/>
      <c r="P38" s="33">
        <f>SUM(P9:P37)</f>
        <v>1172273.77</v>
      </c>
    </row>
    <row r="39" spans="2:16" ht="69" customHeight="1" hidden="1">
      <c r="B39" s="54"/>
      <c r="C39" s="54"/>
      <c r="D39" s="55"/>
      <c r="E39" s="56"/>
      <c r="F39" s="57"/>
      <c r="G39" s="56"/>
      <c r="H39" s="58"/>
      <c r="I39" s="59"/>
      <c r="J39" s="60"/>
      <c r="K39" s="61"/>
      <c r="L39" s="62"/>
      <c r="M39" s="63">
        <v>1172273.77</v>
      </c>
      <c r="N39" s="64"/>
      <c r="O39" s="64"/>
      <c r="P39" s="33"/>
    </row>
    <row r="40" spans="2:13" ht="46.5" customHeight="1">
      <c r="B40" s="65" t="s">
        <v>45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2:13" ht="19.5" customHeight="1">
      <c r="B41" s="66"/>
      <c r="C41" s="66"/>
      <c r="D41" s="66"/>
      <c r="E41" s="66"/>
      <c r="F41" s="66"/>
      <c r="G41" s="67"/>
      <c r="H41" s="68"/>
      <c r="I41" s="67"/>
      <c r="J41" s="67"/>
      <c r="K41" s="67"/>
      <c r="L41" s="69"/>
      <c r="M41" s="69"/>
    </row>
    <row r="42" spans="2:13" ht="76.5" customHeight="1">
      <c r="B42" s="70">
        <v>1</v>
      </c>
      <c r="C42" s="71" t="s">
        <v>46</v>
      </c>
      <c r="D42" s="72" t="s">
        <v>47</v>
      </c>
      <c r="E42" s="72"/>
      <c r="F42" s="72"/>
      <c r="G42" s="72"/>
      <c r="H42" s="72"/>
      <c r="I42" s="72"/>
      <c r="J42" s="72"/>
      <c r="K42" s="72"/>
      <c r="L42" s="72"/>
      <c r="M42" s="72"/>
    </row>
    <row r="43" spans="2:13" ht="78.75" customHeight="1">
      <c r="B43" s="70">
        <v>2</v>
      </c>
      <c r="C43" s="71" t="s">
        <v>18</v>
      </c>
      <c r="D43" s="72" t="s">
        <v>48</v>
      </c>
      <c r="E43" s="72"/>
      <c r="F43" s="72"/>
      <c r="G43" s="72"/>
      <c r="H43" s="72"/>
      <c r="I43" s="72"/>
      <c r="J43" s="72"/>
      <c r="K43" s="72"/>
      <c r="L43" s="72"/>
      <c r="M43" s="72"/>
    </row>
    <row r="44" spans="2:13" ht="92.25" customHeight="1">
      <c r="B44" s="70">
        <v>3</v>
      </c>
      <c r="C44" s="71" t="s">
        <v>21</v>
      </c>
      <c r="D44" s="72" t="s">
        <v>49</v>
      </c>
      <c r="E44" s="72"/>
      <c r="F44" s="72"/>
      <c r="G44" s="72"/>
      <c r="H44" s="72"/>
      <c r="I44" s="72"/>
      <c r="J44" s="72"/>
      <c r="K44" s="72"/>
      <c r="L44" s="72"/>
      <c r="M44" s="72"/>
    </row>
    <row r="45" spans="2:13" ht="63" customHeight="1">
      <c r="B45" s="70">
        <v>4</v>
      </c>
      <c r="C45" s="71" t="s">
        <v>24</v>
      </c>
      <c r="D45" s="72" t="s">
        <v>50</v>
      </c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29.75" customHeight="1">
      <c r="B46" s="70">
        <v>5</v>
      </c>
      <c r="C46" s="71" t="s">
        <v>27</v>
      </c>
      <c r="D46" s="72" t="s">
        <v>51</v>
      </c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87.75" customHeight="1">
      <c r="B47" s="70">
        <v>6</v>
      </c>
      <c r="C47" s="71" t="s">
        <v>30</v>
      </c>
      <c r="D47" s="72" t="s">
        <v>52</v>
      </c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81" customHeight="1">
      <c r="B48" s="70">
        <v>7</v>
      </c>
      <c r="C48" s="71" t="s">
        <v>33</v>
      </c>
      <c r="D48" s="72" t="s">
        <v>53</v>
      </c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89.25" customHeight="1">
      <c r="B49" s="70">
        <v>8</v>
      </c>
      <c r="C49" s="71" t="s">
        <v>54</v>
      </c>
      <c r="D49" s="72" t="s">
        <v>55</v>
      </c>
      <c r="E49" s="72"/>
      <c r="F49" s="72"/>
      <c r="G49" s="72"/>
      <c r="H49" s="72"/>
      <c r="I49" s="72"/>
      <c r="J49" s="72"/>
      <c r="K49" s="72"/>
      <c r="L49" s="72"/>
      <c r="M49" s="72"/>
    </row>
  </sheetData>
  <sheetProtection selectLockedCells="1" selectUnlockedCells="1"/>
  <mergeCells count="36">
    <mergeCell ref="B1:M1"/>
    <mergeCell ref="B2:M2"/>
    <mergeCell ref="B4:B5"/>
    <mergeCell ref="C4:C5"/>
    <mergeCell ref="E4:E5"/>
    <mergeCell ref="F4:I4"/>
    <mergeCell ref="J4:J5"/>
    <mergeCell ref="L4:M4"/>
    <mergeCell ref="J8:K8"/>
    <mergeCell ref="J11:K11"/>
    <mergeCell ref="J14:K14"/>
    <mergeCell ref="J17:K17"/>
    <mergeCell ref="J20:K20"/>
    <mergeCell ref="B22:B23"/>
    <mergeCell ref="C22:C23"/>
    <mergeCell ref="E22:E23"/>
    <mergeCell ref="F22:I22"/>
    <mergeCell ref="J22:J23"/>
    <mergeCell ref="L22:M22"/>
    <mergeCell ref="J25:K25"/>
    <mergeCell ref="J28:K28"/>
    <mergeCell ref="J31:K31"/>
    <mergeCell ref="J32:K32"/>
    <mergeCell ref="J33:K33"/>
    <mergeCell ref="J34:K34"/>
    <mergeCell ref="J35:K35"/>
    <mergeCell ref="H37:I37"/>
    <mergeCell ref="B40:M40"/>
    <mergeCell ref="D42:M42"/>
    <mergeCell ref="D43:M43"/>
    <mergeCell ref="D44:M44"/>
    <mergeCell ref="D45:M45"/>
    <mergeCell ref="D46:M46"/>
    <mergeCell ref="D47:M47"/>
    <mergeCell ref="D48:M48"/>
    <mergeCell ref="D49:M49"/>
  </mergeCells>
  <printOptions horizontalCentered="1" verticalCentered="1"/>
  <pageMargins left="0" right="0" top="0.43333333333333335" bottom="0.39305555555555555" header="0.5118055555555555" footer="0.19652777777777777"/>
  <pageSetup fitToHeight="0" fitToWidth="1" horizontalDpi="300" verticalDpi="300" orientation="landscape" paperSize="9"/>
  <headerFooter alignWithMargins="0">
    <oddFooter>&amp;R&amp;P di &amp;N</oddFooter>
  </headerFooter>
  <rowBreaks count="2" manualBreakCount="2">
    <brk id="21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10778ap</dc:creator>
  <cp:keywords/>
  <dc:description/>
  <cp:lastModifiedBy>12090cd</cp:lastModifiedBy>
  <cp:lastPrinted>2010-11-29T09:32:53Z</cp:lastPrinted>
  <dcterms:created xsi:type="dcterms:W3CDTF">2010-08-13T09:41:50Z</dcterms:created>
  <dcterms:modified xsi:type="dcterms:W3CDTF">2011-03-25T14:40:23Z</dcterms:modified>
  <cp:category/>
  <cp:version/>
  <cp:contentType/>
  <cp:contentStatus/>
</cp:coreProperties>
</file>